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workbookPassword="CC10" lockStructure="1"/>
  <bookViews>
    <workbookView xWindow="240" yWindow="75" windowWidth="15480" windowHeight="7995" firstSheet="1" activeTab="2"/>
  </bookViews>
  <sheets>
    <sheet name="Demographics" sheetId="1" state="hidden" r:id="rId1"/>
    <sheet name="Summary" sheetId="4" r:id="rId2"/>
    <sheet name="Scenario 4" sheetId="5" r:id="rId3"/>
  </sheets>
  <definedNames>
    <definedName name="_xlnm.Print_Area" localSheetId="0">Demographics!$B$1:$M$30</definedName>
    <definedName name="_xlnm.Print_Area" localSheetId="2">'Scenario 4'!$B$2:$V$59</definedName>
  </definedNames>
  <calcPr calcId="145621"/>
</workbook>
</file>

<file path=xl/calcChain.xml><?xml version="1.0" encoding="utf-8"?>
<calcChain xmlns="http://schemas.openxmlformats.org/spreadsheetml/2006/main">
  <c r="M17" i="1" l="1"/>
  <c r="C17" i="1"/>
  <c r="J44" i="5" l="1"/>
  <c r="M44" i="5"/>
  <c r="P44" i="5"/>
  <c r="R44" i="5"/>
  <c r="U44" i="5"/>
  <c r="J45" i="5"/>
  <c r="M45" i="5"/>
  <c r="P45" i="5"/>
  <c r="R45" i="5"/>
  <c r="U45" i="5"/>
  <c r="J46" i="5"/>
  <c r="M46" i="5"/>
  <c r="P46" i="5"/>
  <c r="R46" i="5"/>
  <c r="U46" i="5"/>
  <c r="J47" i="5"/>
  <c r="M47" i="5"/>
  <c r="P47" i="5"/>
  <c r="R47" i="5"/>
  <c r="U47" i="5"/>
  <c r="J48" i="5"/>
  <c r="M48" i="5"/>
  <c r="P48" i="5"/>
  <c r="R48" i="5"/>
  <c r="U48" i="5"/>
  <c r="J49" i="5"/>
  <c r="M49" i="5"/>
  <c r="P49" i="5"/>
  <c r="R49" i="5"/>
  <c r="U49" i="5"/>
  <c r="J50" i="5"/>
  <c r="M50" i="5"/>
  <c r="P50" i="5"/>
  <c r="R50" i="5"/>
  <c r="U50" i="5"/>
  <c r="J51" i="5"/>
  <c r="M51" i="5"/>
  <c r="P51" i="5"/>
  <c r="R51" i="5"/>
  <c r="U51" i="5"/>
  <c r="G53" i="5" l="1"/>
  <c r="D16" i="4" s="1"/>
  <c r="U43" i="5"/>
  <c r="R43" i="5"/>
  <c r="P43" i="5"/>
  <c r="M43" i="5"/>
  <c r="J43" i="5"/>
  <c r="U42" i="5"/>
  <c r="R42" i="5"/>
  <c r="P42" i="5"/>
  <c r="M42" i="5"/>
  <c r="J42" i="5"/>
  <c r="U41" i="5"/>
  <c r="R41" i="5"/>
  <c r="P41" i="5"/>
  <c r="M41" i="5"/>
  <c r="J41" i="5"/>
  <c r="U40" i="5"/>
  <c r="R40" i="5"/>
  <c r="P40" i="5"/>
  <c r="M40" i="5"/>
  <c r="J40" i="5"/>
  <c r="U39" i="5"/>
  <c r="R39" i="5"/>
  <c r="P39" i="5"/>
  <c r="M39" i="5"/>
  <c r="J39" i="5"/>
  <c r="U38" i="5"/>
  <c r="R38" i="5"/>
  <c r="P38" i="5"/>
  <c r="M38" i="5"/>
  <c r="J38" i="5"/>
  <c r="U37" i="5"/>
  <c r="R37" i="5"/>
  <c r="P37" i="5"/>
  <c r="M37" i="5"/>
  <c r="J37" i="5"/>
  <c r="U36" i="5"/>
  <c r="R36" i="5"/>
  <c r="P36" i="5"/>
  <c r="M36" i="5"/>
  <c r="J36" i="5"/>
  <c r="U35" i="5"/>
  <c r="R35" i="5"/>
  <c r="P35" i="5"/>
  <c r="M35" i="5"/>
  <c r="J35" i="5"/>
  <c r="U34" i="5"/>
  <c r="R34" i="5"/>
  <c r="P34" i="5"/>
  <c r="M34" i="5"/>
  <c r="J34" i="5"/>
  <c r="U33" i="5"/>
  <c r="R33" i="5"/>
  <c r="P33" i="5"/>
  <c r="M33" i="5"/>
  <c r="J33" i="5"/>
  <c r="U32" i="5"/>
  <c r="R32" i="5"/>
  <c r="P32" i="5"/>
  <c r="M32" i="5"/>
  <c r="J32" i="5"/>
  <c r="U31" i="5"/>
  <c r="R31" i="5"/>
  <c r="P31" i="5"/>
  <c r="M31" i="5"/>
  <c r="J31" i="5"/>
  <c r="U30" i="5"/>
  <c r="R30" i="5"/>
  <c r="P30" i="5"/>
  <c r="M30" i="5"/>
  <c r="J30" i="5"/>
  <c r="U29" i="5"/>
  <c r="R29" i="5"/>
  <c r="P29" i="5"/>
  <c r="M29" i="5"/>
  <c r="J29" i="5"/>
  <c r="U28" i="5"/>
  <c r="R28" i="5"/>
  <c r="P28" i="5"/>
  <c r="M28" i="5"/>
  <c r="J28" i="5"/>
  <c r="U27" i="5"/>
  <c r="R27" i="5"/>
  <c r="P27" i="5"/>
  <c r="M27" i="5"/>
  <c r="J27" i="5"/>
  <c r="U26" i="5"/>
  <c r="R26" i="5"/>
  <c r="P26" i="5"/>
  <c r="M26" i="5"/>
  <c r="J26" i="5"/>
  <c r="U25" i="5"/>
  <c r="R25" i="5"/>
  <c r="P25" i="5"/>
  <c r="M25" i="5"/>
  <c r="J25" i="5"/>
  <c r="U24" i="5"/>
  <c r="R24" i="5"/>
  <c r="P24" i="5"/>
  <c r="M24" i="5"/>
  <c r="J24" i="5"/>
  <c r="U23" i="5"/>
  <c r="R23" i="5"/>
  <c r="P23" i="5"/>
  <c r="M23" i="5"/>
  <c r="J23" i="5"/>
  <c r="U22" i="5"/>
  <c r="R22" i="5"/>
  <c r="P22" i="5"/>
  <c r="M22" i="5"/>
  <c r="J22" i="5"/>
  <c r="U21" i="5"/>
  <c r="R21" i="5"/>
  <c r="P21" i="5"/>
  <c r="M21" i="5"/>
  <c r="J21" i="5"/>
  <c r="U20" i="5"/>
  <c r="R20" i="5"/>
  <c r="P20" i="5"/>
  <c r="M20" i="5"/>
  <c r="J20" i="5"/>
  <c r="U19" i="5"/>
  <c r="R19" i="5"/>
  <c r="P19" i="5"/>
  <c r="M19" i="5"/>
  <c r="J19" i="5"/>
  <c r="U18" i="5"/>
  <c r="R18" i="5"/>
  <c r="P18" i="5"/>
  <c r="M18" i="5"/>
  <c r="J18" i="5"/>
  <c r="U17" i="5"/>
  <c r="R17" i="5"/>
  <c r="P17" i="5"/>
  <c r="M17" i="5"/>
  <c r="J17" i="5"/>
  <c r="U14" i="5"/>
  <c r="R14" i="5"/>
  <c r="P14" i="5"/>
  <c r="M14" i="5"/>
  <c r="J14" i="5"/>
  <c r="U13" i="5"/>
  <c r="R13" i="5"/>
  <c r="P13" i="5"/>
  <c r="M13" i="5"/>
  <c r="J13" i="5"/>
  <c r="U12" i="5"/>
  <c r="R12" i="5"/>
  <c r="P12" i="5"/>
  <c r="M12" i="5"/>
  <c r="J12" i="5"/>
  <c r="U11" i="5"/>
  <c r="R11" i="5"/>
  <c r="P11" i="5"/>
  <c r="M11" i="5"/>
  <c r="J11" i="5"/>
  <c r="U10" i="5"/>
  <c r="R10" i="5"/>
  <c r="P10" i="5"/>
  <c r="M10" i="5"/>
  <c r="J10" i="5"/>
  <c r="U9" i="5"/>
  <c r="R9" i="5"/>
  <c r="P9" i="5"/>
  <c r="M9" i="5"/>
  <c r="J9" i="5"/>
  <c r="U8" i="5"/>
  <c r="R8" i="5"/>
  <c r="P8" i="5"/>
  <c r="M8" i="5"/>
  <c r="J8" i="5"/>
  <c r="U7" i="5"/>
  <c r="R7" i="5"/>
  <c r="P7" i="5"/>
  <c r="M7" i="5"/>
  <c r="J7" i="5"/>
  <c r="P53" i="5" l="1"/>
  <c r="P55" i="5" s="1"/>
  <c r="M53" i="5"/>
  <c r="M55" i="5" s="1"/>
  <c r="J53" i="5"/>
  <c r="U53" i="5"/>
  <c r="D8" i="4" l="1"/>
  <c r="D7" i="4"/>
  <c r="U55" i="5"/>
  <c r="D11" i="4"/>
  <c r="R55" i="5"/>
  <c r="J55" i="5"/>
  <c r="D6" i="4"/>
  <c r="D9" i="4" l="1"/>
  <c r="D10" i="4" s="1"/>
  <c r="D12" i="4" l="1"/>
</calcChain>
</file>

<file path=xl/sharedStrings.xml><?xml version="1.0" encoding="utf-8"?>
<sst xmlns="http://schemas.openxmlformats.org/spreadsheetml/2006/main" count="297" uniqueCount="218">
  <si>
    <t>Plan Type</t>
  </si>
  <si>
    <t>Plan Year</t>
  </si>
  <si>
    <t>Payroll</t>
  </si>
  <si>
    <t>Number of Employer Locations Providing Payroll Feeds</t>
  </si>
  <si>
    <t>Number/Frequency Matrix of Payrolls</t>
  </si>
  <si>
    <t>Payroll Provider</t>
  </si>
  <si>
    <t>HRIS</t>
  </si>
  <si>
    <t>Member Demographics</t>
  </si>
  <si>
    <t>Total Members with Account Balances</t>
  </si>
  <si>
    <t>Total Eligible Participants</t>
  </si>
  <si>
    <t>Total Active Members</t>
  </si>
  <si>
    <t>Total Number of Inactive Participants</t>
  </si>
  <si>
    <t>Total Members with Loans Outstanding</t>
  </si>
  <si>
    <t>Withdrawals and Distributions – Last Plan Year</t>
  </si>
  <si>
    <t>Number of Hardship Withdrawals</t>
  </si>
  <si>
    <t>Number of New Loans</t>
  </si>
  <si>
    <t>Total Value of New Loans Taken</t>
  </si>
  <si>
    <t>Number of Other Distributions (Ret, Term, MRD, etc.)</t>
  </si>
  <si>
    <t>Total Other Distributions</t>
  </si>
  <si>
    <t>Plan Financial Information</t>
  </si>
  <si>
    <t>Total Value of Loans Outstanding</t>
  </si>
  <si>
    <t>Comparison of Participant Costs - Leon County</t>
  </si>
  <si>
    <r>
      <rPr>
        <b/>
        <sz val="10"/>
        <color rgb="FF0000FF"/>
        <rFont val="Arial"/>
        <family val="2"/>
      </rPr>
      <t>Investment Management and 12b-1 Fees</t>
    </r>
    <r>
      <rPr>
        <sz val="10"/>
        <rFont val="Arial"/>
        <family val="2"/>
      </rPr>
      <t xml:space="preserve">
(from Participants to Investment Managers)</t>
    </r>
  </si>
  <si>
    <r>
      <rPr>
        <b/>
        <sz val="10"/>
        <color rgb="FF0000FF"/>
        <rFont val="Arial"/>
        <family val="2"/>
      </rPr>
      <t>Other Fees</t>
    </r>
    <r>
      <rPr>
        <sz val="10"/>
        <rFont val="Arial"/>
        <family val="2"/>
      </rPr>
      <t xml:space="preserve">
(from Participants to Investment Manager or Vendor)</t>
    </r>
  </si>
  <si>
    <r>
      <rPr>
        <b/>
        <sz val="10"/>
        <color rgb="FF0000FF"/>
        <rFont val="Arial"/>
        <family val="2"/>
      </rPr>
      <t>Wrap Fees</t>
    </r>
    <r>
      <rPr>
        <sz val="10"/>
        <rFont val="Arial"/>
        <family val="2"/>
      </rPr>
      <t xml:space="preserve">
(from Participants to Vendor)</t>
    </r>
  </si>
  <si>
    <t>Total Costs</t>
  </si>
  <si>
    <r>
      <rPr>
        <b/>
        <sz val="10"/>
        <color rgb="FF0000FF"/>
        <rFont val="Arial"/>
        <family val="2"/>
      </rPr>
      <t>Annual per Participant-out-of-Pocket Cost</t>
    </r>
    <r>
      <rPr>
        <sz val="10"/>
        <color rgb="FF0000FF"/>
        <rFont val="Arial"/>
        <family val="2"/>
      </rPr>
      <t xml:space="preserve">
</t>
    </r>
  </si>
  <si>
    <r>
      <rPr>
        <b/>
        <sz val="10"/>
        <color rgb="FF0000FF"/>
        <rFont val="Arial"/>
        <family val="2"/>
      </rPr>
      <t>Administrative Fee Offset</t>
    </r>
    <r>
      <rPr>
        <sz val="10"/>
        <color rgb="FF0000FF"/>
        <rFont val="Arial"/>
        <family val="2"/>
      </rPr>
      <t xml:space="preserve"> </t>
    </r>
    <r>
      <rPr>
        <sz val="10"/>
        <rFont val="Arial"/>
        <family val="2"/>
      </rPr>
      <t xml:space="preserve">
(from Investment Managers to Vendor)</t>
    </r>
  </si>
  <si>
    <r>
      <rPr>
        <b/>
        <sz val="10"/>
        <color rgb="FF0000FF"/>
        <rFont val="Arial"/>
        <family val="2"/>
      </rPr>
      <t>Excess Cost after Offsets</t>
    </r>
    <r>
      <rPr>
        <sz val="10"/>
        <rFont val="Arial"/>
        <family val="2"/>
      </rPr>
      <t xml:space="preserve">
(Total Costs - Administrative Fee Offset)</t>
    </r>
  </si>
  <si>
    <t>Assumptions</t>
  </si>
  <si>
    <t>Total Plan Assets</t>
  </si>
  <si>
    <t>Funded Participants</t>
  </si>
  <si>
    <t>LEON COUNTY CONSOLIDATED FUND LINEUP</t>
  </si>
  <si>
    <t>AS OF DATE: 12/31/2011</t>
  </si>
  <si>
    <t xml:space="preserve"> </t>
  </si>
  <si>
    <t>Asset Classification</t>
  </si>
  <si>
    <t>Scenario 1: Maintain Current Investment Line Up</t>
  </si>
  <si>
    <t>Ticker</t>
  </si>
  <si>
    <t>Share Class</t>
  </si>
  <si>
    <t>Assets</t>
  </si>
  <si>
    <t>Net Fund Expense Ratio (%)</t>
  </si>
  <si>
    <t>$ Paid by Partipants to Fund Manager + 12b-1 Fee</t>
  </si>
  <si>
    <t>All other fees, as ratio</t>
  </si>
  <si>
    <t>All other fees, including mortality, fixed dollar, etc.</t>
  </si>
  <si>
    <t>Wrap ratio, for investment or administration related fees</t>
  </si>
  <si>
    <t>Wrap fees, for investment or administration related fees</t>
  </si>
  <si>
    <t>Total Annual Expense Ratio</t>
  </si>
  <si>
    <t>Admin Fee Offsets* Collected from Fund Manager</t>
  </si>
  <si>
    <t>Tier 1 - Pre-diversified</t>
  </si>
  <si>
    <t>Aggressive Allocation</t>
  </si>
  <si>
    <t>Moderate Allocation</t>
  </si>
  <si>
    <t>Conservative Allocation</t>
  </si>
  <si>
    <t>Target Date</t>
  </si>
  <si>
    <t>Tier 2 - Core Line Up</t>
  </si>
  <si>
    <t>Stable Value</t>
  </si>
  <si>
    <t>Intermed Term Bond</t>
  </si>
  <si>
    <t>Large Growth</t>
  </si>
  <si>
    <t>Large Value</t>
  </si>
  <si>
    <t>Large Blend</t>
  </si>
  <si>
    <t>Mid-Cap Value</t>
  </si>
  <si>
    <t>Mid-Cap Blend</t>
  </si>
  <si>
    <t>Mid-Cap Growth</t>
  </si>
  <si>
    <t>Small Blend</t>
  </si>
  <si>
    <t>Small Growth</t>
  </si>
  <si>
    <t>Small Value</t>
  </si>
  <si>
    <t>World Stock</t>
  </si>
  <si>
    <t>Foreign Large Blend</t>
  </si>
  <si>
    <t>WEIGHTED</t>
  </si>
  <si>
    <t>Expense Ratio:</t>
  </si>
  <si>
    <t>Other fees:</t>
  </si>
  <si>
    <t>Wrap fees:</t>
  </si>
  <si>
    <t>Admin Fee Offset:</t>
  </si>
  <si>
    <t>AVERAGE:</t>
  </si>
  <si>
    <t>Paid by participants</t>
  </si>
  <si>
    <t>Total</t>
  </si>
  <si>
    <t>Paid to Vendor by</t>
  </si>
  <si>
    <t>to Investment Manager</t>
  </si>
  <si>
    <t>to IM or Vendor</t>
  </si>
  <si>
    <t>to Vendor</t>
  </si>
  <si>
    <t>Exp Ratio</t>
  </si>
  <si>
    <t>Investment Managers</t>
  </si>
  <si>
    <t xml:space="preserve">*Admin Fee Offsets represent any and all reimbursements received by your organization from asset managers for servicing and administrative activities performed on their behalf.  </t>
  </si>
  <si>
    <t xml:space="preserve">     These offsets exclude other fees charged by asset managers, both proprietary and other, that are disclosed by the asset managers directly.</t>
  </si>
  <si>
    <r>
      <t xml:space="preserve">1 </t>
    </r>
    <r>
      <rPr>
        <sz val="9"/>
        <rFont val="Arial"/>
        <family val="2"/>
      </rPr>
      <t>Vehicle used, such as mutual fund (MF), stable asset (SA), common trust fund (CTF), fixed annuity (FA), variable annuity (VA), unitized (U), etc.</t>
    </r>
  </si>
  <si>
    <t>457 Deferred Compensation and 401(a) Defined Contribution Plans</t>
  </si>
  <si>
    <t>Leon County Board of Commissioners</t>
  </si>
  <si>
    <t>Board/Supervisor of Elections</t>
  </si>
  <si>
    <t>Sheriff's Office</t>
  </si>
  <si>
    <t>Clerk</t>
  </si>
  <si>
    <t>Tax Collector</t>
  </si>
  <si>
    <t>Property Appraiser</t>
  </si>
  <si>
    <t>401(a) Plans</t>
  </si>
  <si>
    <t>Please complete for applicable plans</t>
  </si>
  <si>
    <t>Total Market Value of Plan Assets</t>
  </si>
  <si>
    <t>Total Market Value of Plan Assets 
Subject to MVA</t>
  </si>
  <si>
    <t>Total Value of Hardship Distributions</t>
  </si>
  <si>
    <r>
      <t>Market Value Adjustment (MVA) or 
Deferred Surrender Charge (DSC) Penalty</t>
    </r>
    <r>
      <rPr>
        <vertAlign val="superscript"/>
        <sz val="12"/>
        <color theme="1"/>
        <rFont val="Calibri"/>
        <family val="2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</si>
  <si>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Please note any termination, withdrawal or transfer charges or restrictions (including market value adjustments or stable value “equity wash” provisions)</t>
    </r>
  </si>
  <si>
    <t>All asset-based fees, administrative fees, and expenses including any fees associated with any General Accounts, Stable Value or other prinicipal preservation accounts currently in the fund lineup (as applicable by vendor).</t>
  </si>
  <si>
    <t xml:space="preserve">NW Invs Dest Moderate Svc </t>
  </si>
  <si>
    <t>NW Invs Dest Conservative Svc</t>
  </si>
  <si>
    <t>NW Invs Dest Mod Aggressive Svc</t>
  </si>
  <si>
    <t>NW Invs Dest Mod Conservative Svc</t>
  </si>
  <si>
    <t>NW Invs Dest Aggressive Svc</t>
  </si>
  <si>
    <t>NW Dest 2015 Instl Svc</t>
  </si>
  <si>
    <t>Instl Svc</t>
  </si>
  <si>
    <t>NW Dest 2025 Instl Svc</t>
  </si>
  <si>
    <t>NW Dest 2045 Instl Svc</t>
  </si>
  <si>
    <t>Advisor</t>
  </si>
  <si>
    <t>Morley Stable Value Fund</t>
  </si>
  <si>
    <t>N/A</t>
  </si>
  <si>
    <t>American Century Growth Inv</t>
  </si>
  <si>
    <t>American Century Value Inv</t>
  </si>
  <si>
    <t>American Funds Invest Company of America A</t>
  </si>
  <si>
    <t xml:space="preserve">A </t>
  </si>
  <si>
    <t>Brown Cap Small Company Instl</t>
  </si>
  <si>
    <t>Instl</t>
  </si>
  <si>
    <t>Dreyfus Appreciation Fund</t>
  </si>
  <si>
    <t>Edgar Lomax Value</t>
  </si>
  <si>
    <t xml:space="preserve">Short Government </t>
  </si>
  <si>
    <t>Federated US Gov't 2-5 Yrs Inst</t>
  </si>
  <si>
    <t>Fidelity Contrafund</t>
  </si>
  <si>
    <t>Fidelity OTC Portfolio</t>
  </si>
  <si>
    <t>Fidelity Puritan Fund</t>
  </si>
  <si>
    <t>Foreign Large Growth</t>
  </si>
  <si>
    <t xml:space="preserve">Money Market </t>
  </si>
  <si>
    <t>Invesco Van Kampen Growth Income A</t>
  </si>
  <si>
    <t>A</t>
  </si>
  <si>
    <t>JP Morgan Mid Cap Value A</t>
  </si>
  <si>
    <t>Nationwide Fixed Account</t>
  </si>
  <si>
    <t>Neuberger Berman Genesis Trust</t>
  </si>
  <si>
    <t>Neuberger Berman Socially Resp Inv</t>
  </si>
  <si>
    <t>NW Bond Index A</t>
  </si>
  <si>
    <t>High Yield Bond</t>
  </si>
  <si>
    <t xml:space="preserve">Waddell &amp; Reed Advisor High Income </t>
  </si>
  <si>
    <t>T. Rowe Price Growth Stock Adv</t>
  </si>
  <si>
    <t>SEI S&amp;P 500 Index E</t>
  </si>
  <si>
    <t>PIMCO Total Return A</t>
  </si>
  <si>
    <t>Oppenheimer Global A</t>
  </si>
  <si>
    <t>NW US Small Cap Value Inst Svc</t>
  </si>
  <si>
    <t xml:space="preserve">NW Small Cap Index A </t>
  </si>
  <si>
    <t>NW S&amp;P 500 Index Inst Svc</t>
  </si>
  <si>
    <t>NW NVIT Multi Mgr Sm Co I</t>
  </si>
  <si>
    <t xml:space="preserve">NW Money Market Prime </t>
  </si>
  <si>
    <t>NW Mid Cap Market Index A</t>
  </si>
  <si>
    <t>NW Large Cap Growth Portfolio</t>
  </si>
  <si>
    <t>Foreign Large Value</t>
  </si>
  <si>
    <t>NW Intl Value Inst Svc</t>
  </si>
  <si>
    <t>NW Intl Index A</t>
  </si>
  <si>
    <t>NW Fund D</t>
  </si>
  <si>
    <t>Fixed Account</t>
  </si>
  <si>
    <t>401(a)</t>
  </si>
  <si>
    <t>10/01-09/30</t>
  </si>
  <si>
    <t>26/yr</t>
  </si>
  <si>
    <t>Paper/Check</t>
  </si>
  <si>
    <t>Plan to provide</t>
  </si>
  <si>
    <t xml:space="preserve">Plan to provide </t>
  </si>
  <si>
    <t>Afaria</t>
  </si>
  <si>
    <t>12/yr</t>
  </si>
  <si>
    <t>24/yr</t>
  </si>
  <si>
    <t>appx $297,000 gain</t>
  </si>
  <si>
    <t>appx $165,000 gain</t>
  </si>
  <si>
    <t>appx $25,000 gain</t>
  </si>
  <si>
    <t>appx $36,000 gain</t>
  </si>
  <si>
    <t>appx $16,000 gain</t>
  </si>
  <si>
    <t>NDMSX</t>
  </si>
  <si>
    <t>NSDMX</t>
  </si>
  <si>
    <t>NDCSX</t>
  </si>
  <si>
    <t>NSDCX</t>
  </si>
  <si>
    <t>NDASX</t>
  </si>
  <si>
    <t>NWESX</t>
  </si>
  <si>
    <t>NWHSX</t>
  </si>
  <si>
    <t>NWNSX</t>
  </si>
  <si>
    <t>FIGTX</t>
  </si>
  <si>
    <t>WYHIX</t>
  </si>
  <si>
    <t>PTTAX</t>
  </si>
  <si>
    <t>GBIAX</t>
  </si>
  <si>
    <t>TWCGX</t>
  </si>
  <si>
    <t>TWVLX</t>
  </si>
  <si>
    <t>LOMAX</t>
  </si>
  <si>
    <t>FCNTX</t>
  </si>
  <si>
    <t>FOCPX</t>
  </si>
  <si>
    <t>AIVSX</t>
  </si>
  <si>
    <t>DGAGX</t>
  </si>
  <si>
    <t>ACGIX</t>
  </si>
  <si>
    <t>JAMCX</t>
  </si>
  <si>
    <t>NBGEX</t>
  </si>
  <si>
    <t>GMXAX</t>
  </si>
  <si>
    <t>BCSIX</t>
  </si>
  <si>
    <t>NWUSX</t>
  </si>
  <si>
    <t>GMRAX</t>
  </si>
  <si>
    <t>OPPAX</t>
  </si>
  <si>
    <t>NWVSX</t>
  </si>
  <si>
    <t>GIIAX</t>
  </si>
  <si>
    <t>FPURX</t>
  </si>
  <si>
    <t>NBSRX</t>
  </si>
  <si>
    <t>TRSAX</t>
  </si>
  <si>
    <t>TRQIX</t>
  </si>
  <si>
    <t>GRISX</t>
  </si>
  <si>
    <t>MUIFX</t>
  </si>
  <si>
    <t>Wells Fargo Advantage Discovery Adm</t>
  </si>
  <si>
    <t>Other</t>
  </si>
  <si>
    <t>WFDDX</t>
  </si>
  <si>
    <t>Svc</t>
  </si>
  <si>
    <t>Inst</t>
  </si>
  <si>
    <t>Inst Svc</t>
  </si>
  <si>
    <t xml:space="preserve">Inv </t>
  </si>
  <si>
    <t>Inv</t>
  </si>
  <si>
    <t>No Load</t>
  </si>
  <si>
    <t>Invesco International Growth</t>
  </si>
  <si>
    <t>AIEVX</t>
  </si>
  <si>
    <t>D</t>
  </si>
  <si>
    <t>Prime</t>
  </si>
  <si>
    <t>MIFXX</t>
  </si>
  <si>
    <t>Invesco Short Term Invst Trust -Treasury Portfolio</t>
  </si>
  <si>
    <t>TRPXX</t>
  </si>
  <si>
    <t>Nationwide - Scenario 4</t>
  </si>
  <si>
    <t>Nationwide Scenario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</si>
</sst>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_(&quot;$&quot;* #,##0_);_(&quot;$&quot;* \(#,##0\);_(&quot;$&quot;* &quot;-&quot;??_);_(@_)"/>
    <numFmt numFmtId="167" formatCode="#,##0.0%;[Red]\(#,##0.0%\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0"/>
      <name val="Times New Roman"/>
      <family val="1"/>
    </font>
    <font>
      <b/>
      <sz val="14"/>
      <color indexed="12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0"/>
      <name val="Verdana"/>
      <family val="2"/>
    </font>
    <font>
      <sz val="11"/>
      <color indexed="8"/>
      <name val="Franklin Gothic Book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4" borderId="0" applyNumberFormat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30" applyNumberFormat="0" applyAlignment="0" applyProtection="0"/>
    <xf numFmtId="0" fontId="30" fillId="26" borderId="31" applyNumberFormat="0" applyAlignment="0" applyProtection="0"/>
    <xf numFmtId="43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22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1" fontId="9" fillId="0" borderId="0" applyFont="0" applyFill="0" applyBorder="0" applyAlignment="0" applyProtection="0"/>
    <xf numFmtId="0" fontId="33" fillId="9" borderId="0" applyNumberFormat="0" applyBorder="0" applyAlignment="0" applyProtection="0"/>
    <xf numFmtId="0" fontId="34" fillId="0" borderId="32" applyNumberFormat="0" applyAlignment="0" applyProtection="0">
      <alignment horizontal="left" vertical="center"/>
    </xf>
    <xf numFmtId="0" fontId="34" fillId="0" borderId="4">
      <alignment horizontal="left" vertical="center"/>
    </xf>
    <xf numFmtId="0" fontId="35" fillId="0" borderId="33" applyNumberFormat="0" applyFill="0" applyAlignment="0" applyProtection="0"/>
    <xf numFmtId="0" fontId="36" fillId="0" borderId="34" applyNumberFormat="0" applyFill="0" applyAlignment="0" applyProtection="0"/>
    <xf numFmtId="0" fontId="37" fillId="0" borderId="35" applyNumberFormat="0" applyFill="0" applyAlignment="0" applyProtection="0"/>
    <xf numFmtId="0" fontId="25" fillId="0" borderId="0"/>
    <xf numFmtId="0" fontId="37" fillId="0" borderId="0" applyNumberFormat="0" applyFill="0" applyBorder="0" applyAlignment="0" applyProtection="0"/>
    <xf numFmtId="0" fontId="38" fillId="12" borderId="30" applyNumberFormat="0" applyAlignment="0" applyProtection="0"/>
    <xf numFmtId="0" fontId="39" fillId="0" borderId="36" applyNumberFormat="0" applyFill="0" applyAlignment="0" applyProtection="0"/>
    <xf numFmtId="0" fontId="40" fillId="27" borderId="0" applyNumberFormat="0" applyBorder="0" applyAlignment="0" applyProtection="0"/>
    <xf numFmtId="37" fontId="41" fillId="0" borderId="0"/>
    <xf numFmtId="167" fontId="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25" fillId="0" borderId="0"/>
    <xf numFmtId="0" fontId="44" fillId="0" borderId="0"/>
    <xf numFmtId="0" fontId="44" fillId="0" borderId="0"/>
    <xf numFmtId="0" fontId="31" fillId="28" borderId="37" applyNumberFormat="0" applyFont="0" applyAlignment="0" applyProtection="0"/>
    <xf numFmtId="0" fontId="45" fillId="25" borderId="38" applyNumberFormat="0" applyAlignment="0" applyProtection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39">
      <alignment horizontal="center"/>
    </xf>
    <xf numFmtId="3" fontId="46" fillId="0" borderId="0" applyFont="0" applyFill="0" applyBorder="0" applyAlignment="0" applyProtection="0"/>
    <xf numFmtId="0" fontId="46" fillId="29" borderId="0" applyNumberFormat="0" applyFont="0" applyBorder="0" applyAlignment="0" applyProtection="0"/>
    <xf numFmtId="0" fontId="9" fillId="0" borderId="0"/>
    <xf numFmtId="4" fontId="48" fillId="0" borderId="0" applyFill="0" applyBorder="0" applyProtection="0">
      <alignment horizontal="right"/>
    </xf>
    <xf numFmtId="0" fontId="48" fillId="0" borderId="0" applyNumberFormat="0" applyFill="0" applyBorder="0" applyProtection="0">
      <alignment horizontal="right"/>
    </xf>
    <xf numFmtId="14" fontId="48" fillId="0" borderId="0" applyFill="0" applyBorder="0" applyProtection="0">
      <alignment horizontal="left"/>
    </xf>
    <xf numFmtId="0" fontId="48" fillId="0" borderId="0" applyNumberFormat="0" applyFill="0" applyBorder="0" applyProtection="0">
      <alignment horizontal="left"/>
    </xf>
    <xf numFmtId="0" fontId="49" fillId="0" borderId="0" applyNumberFormat="0" applyFill="0" applyBorder="0" applyProtection="0"/>
    <xf numFmtId="0" fontId="50" fillId="0" borderId="0" applyNumberFormat="0" applyFill="0" applyBorder="0" applyProtection="0">
      <alignment horizontal="left"/>
    </xf>
    <xf numFmtId="0" fontId="51" fillId="0" borderId="0" applyNumberFormat="0" applyFill="0" applyBorder="0" applyAlignment="0" applyProtection="0"/>
    <xf numFmtId="0" fontId="52" fillId="0" borderId="40" applyNumberFormat="0" applyFill="0" applyAlignment="0" applyProtection="0"/>
    <xf numFmtId="0" fontId="53" fillId="0" borderId="0" applyNumberFormat="0" applyFill="0" applyBorder="0" applyAlignment="0" applyProtection="0"/>
  </cellStyleXfs>
  <cellXfs count="170">
    <xf numFmtId="0" fontId="0" fillId="0" borderId="0" xfId="0"/>
    <xf numFmtId="0" fontId="5" fillId="0" borderId="1" xfId="0" applyFont="1" applyBorder="1" applyAlignment="1">
      <alignment vertical="center" wrapText="1"/>
    </xf>
    <xf numFmtId="0" fontId="8" fillId="3" borderId="0" xfId="2" applyFont="1" applyFill="1" applyBorder="1" applyProtection="1"/>
    <xf numFmtId="0" fontId="9" fillId="0" borderId="0" xfId="3" applyProtection="1"/>
    <xf numFmtId="0" fontId="10" fillId="4" borderId="6" xfId="3" applyFont="1" applyFill="1" applyBorder="1" applyAlignment="1" applyProtection="1">
      <alignment vertical="center"/>
    </xf>
    <xf numFmtId="0" fontId="11" fillId="4" borderId="7" xfId="3" applyFont="1" applyFill="1" applyBorder="1" applyAlignment="1" applyProtection="1">
      <alignment vertical="center"/>
    </xf>
    <xf numFmtId="0" fontId="10" fillId="4" borderId="7" xfId="3" applyFont="1" applyFill="1" applyBorder="1" applyAlignment="1" applyProtection="1">
      <alignment horizontal="center" vertical="center"/>
    </xf>
    <xf numFmtId="0" fontId="12" fillId="4" borderId="8" xfId="3" applyFont="1" applyFill="1" applyBorder="1" applyAlignment="1" applyProtection="1">
      <alignment vertical="center"/>
    </xf>
    <xf numFmtId="0" fontId="13" fillId="0" borderId="0" xfId="3" applyFont="1" applyAlignment="1" applyProtection="1">
      <alignment vertical="center"/>
    </xf>
    <xf numFmtId="0" fontId="9" fillId="3" borderId="9" xfId="3" applyFont="1" applyFill="1" applyBorder="1" applyProtection="1"/>
    <xf numFmtId="0" fontId="9" fillId="3" borderId="0" xfId="3" applyFont="1" applyFill="1" applyBorder="1" applyProtection="1"/>
    <xf numFmtId="0" fontId="14" fillId="3" borderId="0" xfId="3" applyFont="1" applyFill="1" applyBorder="1" applyAlignment="1" applyProtection="1">
      <alignment horizontal="left" vertical="top" wrapText="1"/>
    </xf>
    <xf numFmtId="0" fontId="9" fillId="3" borderId="10" xfId="3" applyFont="1" applyFill="1" applyBorder="1" applyProtection="1"/>
    <xf numFmtId="0" fontId="9" fillId="0" borderId="0" xfId="3" applyFont="1" applyProtection="1"/>
    <xf numFmtId="0" fontId="9" fillId="3" borderId="0" xfId="3" applyFont="1" applyFill="1" applyBorder="1" applyAlignment="1" applyProtection="1">
      <alignment horizontal="left" vertical="top" wrapText="1"/>
    </xf>
    <xf numFmtId="0" fontId="9" fillId="0" borderId="9" xfId="3" applyFont="1" applyBorder="1" applyProtection="1"/>
    <xf numFmtId="0" fontId="9" fillId="0" borderId="11" xfId="3" applyFont="1" applyBorder="1" applyProtection="1"/>
    <xf numFmtId="0" fontId="9" fillId="0" borderId="12" xfId="3" applyFont="1" applyBorder="1" applyProtection="1"/>
    <xf numFmtId="0" fontId="9" fillId="0" borderId="13" xfId="3" applyFont="1" applyBorder="1" applyProtection="1"/>
    <xf numFmtId="0" fontId="9" fillId="0" borderId="10" xfId="3" applyFont="1" applyBorder="1" applyProtection="1"/>
    <xf numFmtId="0" fontId="9" fillId="4" borderId="9" xfId="3" applyFont="1" applyFill="1" applyBorder="1" applyAlignment="1" applyProtection="1">
      <alignment vertical="center"/>
    </xf>
    <xf numFmtId="0" fontId="9" fillId="4" borderId="0" xfId="3" applyFont="1" applyFill="1" applyBorder="1" applyAlignment="1" applyProtection="1">
      <alignment vertical="center" wrapText="1"/>
    </xf>
    <xf numFmtId="44" fontId="9" fillId="5" borderId="13" xfId="4" applyFont="1" applyFill="1" applyBorder="1" applyAlignment="1" applyProtection="1">
      <alignment vertical="center"/>
    </xf>
    <xf numFmtId="42" fontId="9" fillId="4" borderId="0" xfId="4" applyNumberFormat="1" applyFont="1" applyFill="1" applyBorder="1" applyAlignment="1" applyProtection="1">
      <alignment vertical="center"/>
    </xf>
    <xf numFmtId="0" fontId="9" fillId="4" borderId="10" xfId="3" applyFont="1" applyFill="1" applyBorder="1" applyAlignment="1" applyProtection="1">
      <alignment vertical="center"/>
    </xf>
    <xf numFmtId="0" fontId="9" fillId="0" borderId="0" xfId="3" applyFont="1" applyAlignment="1" applyProtection="1">
      <alignment vertical="center"/>
    </xf>
    <xf numFmtId="0" fontId="10" fillId="4" borderId="0" xfId="3" applyFont="1" applyFill="1" applyBorder="1" applyAlignment="1" applyProtection="1">
      <alignment vertical="center"/>
    </xf>
    <xf numFmtId="0" fontId="15" fillId="4" borderId="0" xfId="3" applyFont="1" applyFill="1" applyBorder="1" applyAlignment="1" applyProtection="1">
      <alignment vertical="center" wrapText="1"/>
    </xf>
    <xf numFmtId="44" fontId="9" fillId="4" borderId="0" xfId="4" applyNumberFormat="1" applyFont="1" applyFill="1" applyBorder="1" applyAlignment="1" applyProtection="1">
      <alignment vertical="center"/>
    </xf>
    <xf numFmtId="44" fontId="9" fillId="6" borderId="14" xfId="4" applyFont="1" applyFill="1" applyBorder="1" applyAlignment="1" applyProtection="1">
      <alignment vertical="center"/>
    </xf>
    <xf numFmtId="44" fontId="9" fillId="5" borderId="15" xfId="4" applyFont="1" applyFill="1" applyBorder="1" applyAlignment="1" applyProtection="1">
      <alignment vertical="center"/>
    </xf>
    <xf numFmtId="0" fontId="9" fillId="4" borderId="16" xfId="3" applyFill="1" applyBorder="1" applyProtection="1"/>
    <xf numFmtId="0" fontId="9" fillId="4" borderId="2" xfId="3" applyFill="1" applyBorder="1" applyProtection="1"/>
    <xf numFmtId="0" fontId="9" fillId="4" borderId="17" xfId="3" applyFill="1" applyBorder="1" applyProtection="1"/>
    <xf numFmtId="0" fontId="10" fillId="4" borderId="18" xfId="3" applyFont="1" applyFill="1" applyBorder="1" applyAlignment="1" applyProtection="1">
      <alignment horizontal="left" vertical="center"/>
    </xf>
    <xf numFmtId="0" fontId="9" fillId="0" borderId="18" xfId="3" applyBorder="1" applyProtection="1"/>
    <xf numFmtId="0" fontId="9" fillId="0" borderId="0" xfId="3" applyBorder="1" applyProtection="1"/>
    <xf numFmtId="42" fontId="9" fillId="4" borderId="0" xfId="3" applyNumberFormat="1" applyFill="1" applyBorder="1" applyAlignment="1" applyProtection="1"/>
    <xf numFmtId="164" fontId="9" fillId="4" borderId="0" xfId="3" applyNumberFormat="1" applyFill="1" applyBorder="1" applyAlignment="1" applyProtection="1">
      <alignment horizontal="left"/>
    </xf>
    <xf numFmtId="1" fontId="9" fillId="4" borderId="0" xfId="3" applyNumberFormat="1" applyFill="1" applyBorder="1" applyAlignment="1" applyProtection="1">
      <alignment horizontal="left"/>
    </xf>
    <xf numFmtId="0" fontId="16" fillId="3" borderId="0" xfId="2" applyFont="1" applyFill="1" applyBorder="1" applyProtection="1"/>
    <xf numFmtId="0" fontId="17" fillId="3" borderId="0" xfId="2" applyFont="1" applyFill="1" applyBorder="1" applyProtection="1"/>
    <xf numFmtId="0" fontId="8" fillId="3" borderId="0" xfId="2" applyFont="1" applyFill="1" applyBorder="1" applyAlignment="1" applyProtection="1"/>
    <xf numFmtId="0" fontId="8" fillId="3" borderId="0" xfId="2" applyFont="1" applyFill="1" applyBorder="1" applyAlignment="1" applyProtection="1">
      <alignment horizontal="center"/>
    </xf>
    <xf numFmtId="0" fontId="17" fillId="0" borderId="0" xfId="3" applyFont="1" applyProtection="1"/>
    <xf numFmtId="0" fontId="18" fillId="3" borderId="6" xfId="3" applyFont="1" applyFill="1" applyBorder="1" applyAlignment="1" applyProtection="1">
      <alignment horizontal="center"/>
    </xf>
    <xf numFmtId="0" fontId="18" fillId="3" borderId="7" xfId="3" applyFont="1" applyFill="1" applyBorder="1" applyAlignment="1" applyProtection="1">
      <alignment horizontal="center"/>
    </xf>
    <xf numFmtId="0" fontId="18" fillId="3" borderId="7" xfId="3" applyFont="1" applyFill="1" applyBorder="1" applyProtection="1"/>
    <xf numFmtId="0" fontId="19" fillId="3" borderId="7" xfId="2" applyFont="1" applyFill="1" applyBorder="1" applyAlignment="1" applyProtection="1">
      <alignment horizontal="center" wrapText="1"/>
    </xf>
    <xf numFmtId="3" fontId="19" fillId="3" borderId="7" xfId="2" applyNumberFormat="1" applyFont="1" applyFill="1" applyBorder="1" applyAlignment="1" applyProtection="1">
      <alignment horizontal="center" wrapText="1"/>
    </xf>
    <xf numFmtId="0" fontId="19" fillId="4" borderId="7" xfId="2" applyFont="1" applyFill="1" applyBorder="1" applyAlignment="1" applyProtection="1">
      <alignment horizontal="center" wrapText="1"/>
    </xf>
    <xf numFmtId="0" fontId="18" fillId="3" borderId="8" xfId="3" applyFont="1" applyFill="1" applyBorder="1" applyAlignment="1" applyProtection="1">
      <alignment horizontal="center"/>
    </xf>
    <xf numFmtId="0" fontId="18" fillId="0" borderId="0" xfId="3" applyFont="1" applyAlignment="1" applyProtection="1">
      <alignment wrapText="1"/>
    </xf>
    <xf numFmtId="0" fontId="20" fillId="3" borderId="9" xfId="2" applyFont="1" applyFill="1" applyBorder="1" applyProtection="1"/>
    <xf numFmtId="165" fontId="20" fillId="3" borderId="19" xfId="5" applyNumberFormat="1" applyFont="1" applyFill="1" applyBorder="1" applyAlignment="1" applyProtection="1">
      <alignment wrapText="1"/>
    </xf>
    <xf numFmtId="3" fontId="20" fillId="3" borderId="19" xfId="2" applyNumberFormat="1" applyFont="1" applyFill="1" applyBorder="1" applyAlignment="1" applyProtection="1">
      <alignment horizontal="center" wrapText="1"/>
    </xf>
    <xf numFmtId="0" fontId="20" fillId="3" borderId="19" xfId="2" applyFont="1" applyFill="1" applyBorder="1" applyAlignment="1" applyProtection="1">
      <alignment horizontal="center" wrapText="1"/>
    </xf>
    <xf numFmtId="0" fontId="20" fillId="4" borderId="0" xfId="2" applyFont="1" applyFill="1" applyBorder="1" applyAlignment="1" applyProtection="1">
      <alignment horizontal="center" wrapText="1"/>
    </xf>
    <xf numFmtId="0" fontId="20" fillId="3" borderId="10" xfId="2" applyFont="1" applyFill="1" applyBorder="1" applyAlignment="1" applyProtection="1">
      <alignment horizontal="center" wrapText="1"/>
    </xf>
    <xf numFmtId="0" fontId="20" fillId="0" borderId="0" xfId="3" applyFont="1" applyAlignment="1" applyProtection="1">
      <alignment wrapText="1"/>
    </xf>
    <xf numFmtId="0" fontId="20" fillId="0" borderId="0" xfId="3" applyFont="1" applyProtection="1"/>
    <xf numFmtId="0" fontId="18" fillId="3" borderId="9" xfId="3" applyFont="1" applyFill="1" applyBorder="1" applyAlignment="1" applyProtection="1">
      <alignment horizontal="center"/>
    </xf>
    <xf numFmtId="0" fontId="18" fillId="3" borderId="0" xfId="3" applyFont="1" applyFill="1" applyBorder="1" applyProtection="1"/>
    <xf numFmtId="0" fontId="18" fillId="3" borderId="0" xfId="3" applyFont="1" applyFill="1" applyBorder="1" applyAlignment="1" applyProtection="1">
      <alignment horizontal="center"/>
    </xf>
    <xf numFmtId="0" fontId="18" fillId="4" borderId="21" xfId="3" applyFont="1" applyFill="1" applyBorder="1" applyAlignment="1" applyProtection="1">
      <alignment horizontal="center"/>
    </xf>
    <xf numFmtId="10" fontId="18" fillId="4" borderId="12" xfId="5" applyNumberFormat="1" applyFont="1" applyFill="1" applyBorder="1" applyAlignment="1" applyProtection="1">
      <alignment horizontal="center"/>
    </xf>
    <xf numFmtId="0" fontId="18" fillId="3" borderId="10" xfId="3" applyFont="1" applyFill="1" applyBorder="1" applyAlignment="1" applyProtection="1">
      <alignment horizontal="center"/>
    </xf>
    <xf numFmtId="0" fontId="20" fillId="3" borderId="9" xfId="3" applyFont="1" applyFill="1" applyBorder="1" applyAlignment="1" applyProtection="1">
      <alignment horizontal="center"/>
    </xf>
    <xf numFmtId="165" fontId="20" fillId="3" borderId="0" xfId="5" applyNumberFormat="1" applyFont="1" applyFill="1" applyBorder="1" applyAlignment="1" applyProtection="1"/>
    <xf numFmtId="0" fontId="20" fillId="3" borderId="0" xfId="3" applyFont="1" applyFill="1" applyBorder="1" applyProtection="1"/>
    <xf numFmtId="166" fontId="20" fillId="3" borderId="0" xfId="4" applyNumberFormat="1" applyFont="1" applyFill="1" applyBorder="1" applyAlignment="1" applyProtection="1">
      <alignment horizontal="center"/>
    </xf>
    <xf numFmtId="166" fontId="20" fillId="4" borderId="23" xfId="4" applyNumberFormat="1" applyFont="1" applyFill="1" applyBorder="1" applyAlignment="1" applyProtection="1">
      <alignment horizontal="center"/>
    </xf>
    <xf numFmtId="166" fontId="20" fillId="3" borderId="22" xfId="4" applyNumberFormat="1" applyFont="1" applyFill="1" applyBorder="1" applyAlignment="1" applyProtection="1">
      <alignment horizontal="center"/>
    </xf>
    <xf numFmtId="10" fontId="20" fillId="4" borderId="13" xfId="5" applyNumberFormat="1" applyFont="1" applyFill="1" applyBorder="1" applyAlignment="1" applyProtection="1">
      <alignment horizontal="center"/>
    </xf>
    <xf numFmtId="166" fontId="20" fillId="3" borderId="10" xfId="4" applyNumberFormat="1" applyFont="1" applyFill="1" applyBorder="1" applyAlignment="1" applyProtection="1">
      <alignment horizontal="center"/>
    </xf>
    <xf numFmtId="0" fontId="21" fillId="3" borderId="9" xfId="3" applyFont="1" applyFill="1" applyBorder="1" applyAlignment="1" applyProtection="1">
      <alignment horizontal="center"/>
    </xf>
    <xf numFmtId="0" fontId="21" fillId="3" borderId="0" xfId="3" applyFont="1" applyFill="1" applyBorder="1" applyProtection="1"/>
    <xf numFmtId="166" fontId="21" fillId="3" borderId="0" xfId="4" applyNumberFormat="1" applyFont="1" applyFill="1" applyBorder="1" applyAlignment="1" applyProtection="1">
      <alignment horizontal="center"/>
    </xf>
    <xf numFmtId="10" fontId="21" fillId="6" borderId="22" xfId="5" applyNumberFormat="1" applyFont="1" applyFill="1" applyBorder="1" applyAlignment="1" applyProtection="1">
      <alignment horizontal="center"/>
      <protection locked="0"/>
    </xf>
    <xf numFmtId="166" fontId="21" fillId="4" borderId="23" xfId="4" applyNumberFormat="1" applyFont="1" applyFill="1" applyBorder="1" applyAlignment="1" applyProtection="1">
      <alignment horizontal="center"/>
    </xf>
    <xf numFmtId="10" fontId="21" fillId="4" borderId="13" xfId="5" applyNumberFormat="1" applyFont="1" applyFill="1" applyBorder="1" applyAlignment="1" applyProtection="1">
      <alignment horizontal="center"/>
    </xf>
    <xf numFmtId="166" fontId="21" fillId="3" borderId="10" xfId="4" applyNumberFormat="1" applyFont="1" applyFill="1" applyBorder="1" applyAlignment="1" applyProtection="1">
      <alignment horizontal="center"/>
    </xf>
    <xf numFmtId="0" fontId="18" fillId="0" borderId="0" xfId="3" applyFont="1" applyProtection="1"/>
    <xf numFmtId="3" fontId="18" fillId="0" borderId="0" xfId="3" applyNumberFormat="1" applyFont="1" applyAlignment="1" applyProtection="1">
      <alignment wrapText="1"/>
    </xf>
    <xf numFmtId="10" fontId="18" fillId="0" borderId="0" xfId="3" applyNumberFormat="1" applyFont="1" applyAlignment="1" applyProtection="1">
      <alignment wrapText="1"/>
    </xf>
    <xf numFmtId="6" fontId="22" fillId="0" borderId="0" xfId="3" applyNumberFormat="1" applyFont="1" applyProtection="1"/>
    <xf numFmtId="6" fontId="18" fillId="0" borderId="0" xfId="3" applyNumberFormat="1" applyFont="1" applyProtection="1"/>
    <xf numFmtId="3" fontId="22" fillId="0" borderId="0" xfId="3" applyNumberFormat="1" applyFont="1" applyProtection="1"/>
    <xf numFmtId="10" fontId="22" fillId="0" borderId="0" xfId="3" applyNumberFormat="1" applyFont="1" applyProtection="1"/>
    <xf numFmtId="3" fontId="18" fillId="0" borderId="0" xfId="3" applyNumberFormat="1" applyFont="1" applyProtection="1"/>
    <xf numFmtId="10" fontId="18" fillId="0" borderId="0" xfId="3" applyNumberFormat="1" applyFont="1" applyProtection="1"/>
    <xf numFmtId="10" fontId="18" fillId="6" borderId="22" xfId="5" applyNumberFormat="1" applyFont="1" applyFill="1" applyBorder="1" applyAlignment="1" applyProtection="1">
      <alignment horizontal="center"/>
    </xf>
    <xf numFmtId="10" fontId="21" fillId="6" borderId="22" xfId="5" applyNumberFormat="1" applyFont="1" applyFill="1" applyBorder="1" applyAlignment="1" applyProtection="1">
      <alignment horizontal="center"/>
    </xf>
    <xf numFmtId="166" fontId="18" fillId="0" borderId="0" xfId="4" applyNumberFormat="1" applyFont="1" applyProtection="1"/>
    <xf numFmtId="10" fontId="18" fillId="3" borderId="0" xfId="3" applyNumberFormat="1" applyFont="1" applyFill="1" applyBorder="1" applyProtection="1"/>
    <xf numFmtId="10" fontId="18" fillId="3" borderId="22" xfId="5" applyNumberFormat="1" applyFont="1" applyFill="1" applyBorder="1" applyAlignment="1" applyProtection="1">
      <alignment horizontal="center"/>
    </xf>
    <xf numFmtId="166" fontId="21" fillId="3" borderId="24" xfId="4" applyNumberFormat="1" applyFont="1" applyFill="1" applyBorder="1" applyAlignment="1" applyProtection="1">
      <alignment horizontal="center"/>
    </xf>
    <xf numFmtId="10" fontId="18" fillId="3" borderId="25" xfId="3" applyNumberFormat="1" applyFont="1" applyFill="1" applyBorder="1" applyProtection="1"/>
    <xf numFmtId="166" fontId="21" fillId="3" borderId="25" xfId="4" applyNumberFormat="1" applyFont="1" applyFill="1" applyBorder="1" applyAlignment="1" applyProtection="1">
      <alignment horizontal="center"/>
    </xf>
    <xf numFmtId="10" fontId="21" fillId="4" borderId="26" xfId="5" applyNumberFormat="1" applyFont="1" applyFill="1" applyBorder="1" applyAlignment="1" applyProtection="1">
      <alignment horizontal="center"/>
    </xf>
    <xf numFmtId="10" fontId="18" fillId="3" borderId="23" xfId="3" applyNumberFormat="1" applyFont="1" applyFill="1" applyBorder="1" applyProtection="1"/>
    <xf numFmtId="0" fontId="18" fillId="3" borderId="27" xfId="3" applyFont="1" applyFill="1" applyBorder="1" applyAlignment="1" applyProtection="1">
      <alignment horizontal="center"/>
    </xf>
    <xf numFmtId="0" fontId="18" fillId="3" borderId="22" xfId="3" applyFont="1" applyFill="1" applyBorder="1" applyAlignment="1" applyProtection="1">
      <alignment horizontal="center"/>
    </xf>
    <xf numFmtId="0" fontId="18" fillId="4" borderId="13" xfId="3" applyFont="1" applyFill="1" applyBorder="1" applyAlignment="1" applyProtection="1">
      <alignment horizontal="center"/>
    </xf>
    <xf numFmtId="10" fontId="18" fillId="3" borderId="0" xfId="3" applyNumberFormat="1" applyFont="1" applyFill="1" applyBorder="1" applyAlignment="1" applyProtection="1">
      <alignment horizontal="right"/>
    </xf>
    <xf numFmtId="0" fontId="21" fillId="3" borderId="20" xfId="3" applyFont="1" applyFill="1" applyBorder="1" applyAlignment="1" applyProtection="1">
      <alignment horizontal="right"/>
    </xf>
    <xf numFmtId="10" fontId="23" fillId="3" borderId="21" xfId="3" applyNumberFormat="1" applyFont="1" applyFill="1" applyBorder="1" applyAlignment="1" applyProtection="1">
      <alignment horizontal="center"/>
    </xf>
    <xf numFmtId="0" fontId="18" fillId="3" borderId="20" xfId="3" applyFont="1" applyFill="1" applyBorder="1" applyAlignment="1" applyProtection="1">
      <alignment horizontal="right"/>
    </xf>
    <xf numFmtId="10" fontId="23" fillId="4" borderId="13" xfId="5" applyNumberFormat="1" applyFont="1" applyFill="1" applyBorder="1" applyAlignment="1" applyProtection="1">
      <alignment horizontal="center"/>
    </xf>
    <xf numFmtId="0" fontId="18" fillId="4" borderId="13" xfId="3" applyFont="1" applyFill="1" applyBorder="1" applyAlignment="1" applyProtection="1">
      <alignment horizontal="center" wrapText="1"/>
    </xf>
    <xf numFmtId="0" fontId="18" fillId="4" borderId="15" xfId="3" applyFont="1" applyFill="1" applyBorder="1" applyAlignment="1" applyProtection="1">
      <alignment horizontal="center" wrapText="1"/>
    </xf>
    <xf numFmtId="0" fontId="18" fillId="3" borderId="16" xfId="3" applyFont="1" applyFill="1" applyBorder="1" applyProtection="1"/>
    <xf numFmtId="0" fontId="18" fillId="3" borderId="2" xfId="3" applyFont="1" applyFill="1" applyBorder="1" applyProtection="1"/>
    <xf numFmtId="0" fontId="24" fillId="3" borderId="2" xfId="3" applyFont="1" applyFill="1" applyBorder="1" applyProtection="1"/>
    <xf numFmtId="166" fontId="21" fillId="3" borderId="17" xfId="4" applyNumberFormat="1" applyFont="1" applyFill="1" applyBorder="1" applyAlignment="1" applyProtection="1">
      <alignment horizontal="center"/>
    </xf>
    <xf numFmtId="0" fontId="18" fillId="0" borderId="0" xfId="3" applyNumberFormat="1" applyFont="1" applyFill="1" applyBorder="1" applyProtection="1"/>
    <xf numFmtId="0" fontId="18" fillId="0" borderId="0" xfId="3" applyFont="1" applyFill="1" applyBorder="1" applyProtection="1"/>
    <xf numFmtId="0" fontId="18" fillId="3" borderId="0" xfId="3" applyFont="1" applyFill="1" applyProtection="1"/>
    <xf numFmtId="0" fontId="24" fillId="0" borderId="0" xfId="3" applyFont="1" applyProtection="1"/>
    <xf numFmtId="0" fontId="9" fillId="3" borderId="0" xfId="3" applyFont="1" applyFill="1" applyProtection="1"/>
    <xf numFmtId="166" fontId="9" fillId="0" borderId="0" xfId="4" applyNumberFormat="1" applyFont="1" applyProtection="1"/>
    <xf numFmtId="0" fontId="0" fillId="4" borderId="0" xfId="0" applyFill="1"/>
    <xf numFmtId="0" fontId="4" fillId="4" borderId="0" xfId="0" applyFont="1" applyFill="1"/>
    <xf numFmtId="0" fontId="0" fillId="4" borderId="2" xfId="0" applyFill="1" applyBorder="1"/>
    <xf numFmtId="0" fontId="5" fillId="4" borderId="1" xfId="0" applyFont="1" applyFill="1" applyBorder="1" applyAlignment="1">
      <alignment vertical="center" wrapText="1"/>
    </xf>
    <xf numFmtId="0" fontId="17" fillId="4" borderId="0" xfId="2" applyFont="1" applyFill="1" applyBorder="1" applyProtection="1"/>
    <xf numFmtId="0" fontId="6" fillId="4" borderId="0" xfId="0" applyFont="1" applyFill="1" applyAlignment="1">
      <alignment horizontal="left"/>
    </xf>
    <xf numFmtId="0" fontId="2" fillId="4" borderId="0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center" vertical="center"/>
      <protection locked="0"/>
    </xf>
    <xf numFmtId="44" fontId="0" fillId="4" borderId="1" xfId="1" applyFont="1" applyFill="1" applyBorder="1" applyAlignment="1" applyProtection="1">
      <alignment horizontal="center" vertical="center"/>
      <protection locked="0"/>
    </xf>
    <xf numFmtId="0" fontId="18" fillId="4" borderId="20" xfId="3" applyFont="1" applyFill="1" applyBorder="1" applyAlignment="1" applyProtection="1">
      <alignment horizontal="center"/>
    </xf>
    <xf numFmtId="0" fontId="18" fillId="4" borderId="0" xfId="3" applyFont="1" applyFill="1" applyBorder="1" applyAlignment="1" applyProtection="1">
      <alignment horizontal="center"/>
    </xf>
    <xf numFmtId="10" fontId="20" fillId="4" borderId="22" xfId="5" applyNumberFormat="1" applyFont="1" applyFill="1" applyBorder="1" applyAlignment="1" applyProtection="1">
      <alignment horizontal="center"/>
    </xf>
    <xf numFmtId="166" fontId="20" fillId="4" borderId="0" xfId="4" applyNumberFormat="1" applyFont="1" applyFill="1" applyBorder="1" applyAlignment="1" applyProtection="1">
      <alignment horizontal="center"/>
    </xf>
    <xf numFmtId="166" fontId="20" fillId="4" borderId="22" xfId="4" applyNumberFormat="1" applyFont="1" applyFill="1" applyBorder="1" applyAlignment="1" applyProtection="1">
      <alignment horizontal="center"/>
    </xf>
    <xf numFmtId="0" fontId="21" fillId="3" borderId="0" xfId="3" applyFont="1" applyFill="1" applyBorder="1" applyProtection="1"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1" xfId="0" quotePrefix="1" applyBorder="1" applyAlignment="1" applyProtection="1">
      <alignment horizontal="center" vertical="center"/>
      <protection locked="0"/>
    </xf>
    <xf numFmtId="0" fontId="18" fillId="3" borderId="23" xfId="3" applyFont="1" applyFill="1" applyBorder="1" applyAlignment="1" applyProtection="1">
      <alignment horizontal="center"/>
    </xf>
    <xf numFmtId="0" fontId="21" fillId="4" borderId="0" xfId="3" applyFont="1" applyFill="1" applyBorder="1" applyProtection="1">
      <protection locked="0"/>
    </xf>
    <xf numFmtId="0" fontId="21" fillId="4" borderId="0" xfId="3" applyFont="1" applyFill="1" applyBorder="1" applyProtection="1"/>
    <xf numFmtId="166" fontId="21" fillId="4" borderId="0" xfId="4" applyNumberFormat="1" applyFont="1" applyFill="1" applyBorder="1" applyAlignment="1" applyProtection="1">
      <alignment horizontal="center"/>
    </xf>
    <xf numFmtId="0" fontId="20" fillId="4" borderId="0" xfId="3" applyFont="1" applyFill="1" applyBorder="1" applyProtection="1"/>
    <xf numFmtId="0" fontId="21" fillId="30" borderId="0" xfId="3" applyFont="1" applyFill="1" applyBorder="1" applyProtection="1">
      <protection locked="0"/>
    </xf>
    <xf numFmtId="10" fontId="21" fillId="30" borderId="22" xfId="5" applyNumberFormat="1" applyFont="1" applyFill="1" applyBorder="1" applyAlignment="1" applyProtection="1">
      <alignment horizontal="center"/>
      <protection locked="0"/>
    </xf>
    <xf numFmtId="10" fontId="20" fillId="6" borderId="22" xfId="5" applyNumberFormat="1" applyFont="1" applyFill="1" applyBorder="1" applyAlignment="1" applyProtection="1">
      <alignment horizontal="center"/>
    </xf>
    <xf numFmtId="3" fontId="9" fillId="4" borderId="0" xfId="3" applyNumberFormat="1" applyFill="1" applyBorder="1" applyAlignment="1" applyProtection="1"/>
    <xf numFmtId="0" fontId="3" fillId="2" borderId="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10" fontId="18" fillId="3" borderId="22" xfId="3" applyNumberFormat="1" applyFont="1" applyFill="1" applyBorder="1" applyAlignment="1" applyProtection="1">
      <alignment horizontal="center" wrapText="1"/>
    </xf>
    <xf numFmtId="0" fontId="18" fillId="3" borderId="23" xfId="3" applyFont="1" applyFill="1" applyBorder="1" applyAlignment="1" applyProtection="1">
      <alignment horizontal="center"/>
    </xf>
    <xf numFmtId="10" fontId="18" fillId="3" borderId="23" xfId="3" applyNumberFormat="1" applyFont="1" applyFill="1" applyBorder="1" applyAlignment="1" applyProtection="1">
      <alignment horizontal="center" wrapText="1"/>
    </xf>
    <xf numFmtId="0" fontId="18" fillId="3" borderId="23" xfId="3" applyFont="1" applyFill="1" applyBorder="1" applyAlignment="1" applyProtection="1">
      <alignment horizontal="center" wrapText="1"/>
    </xf>
    <xf numFmtId="10" fontId="18" fillId="3" borderId="28" xfId="3" applyNumberFormat="1" applyFont="1" applyFill="1" applyBorder="1" applyAlignment="1" applyProtection="1">
      <alignment horizontal="center" wrapText="1"/>
    </xf>
    <xf numFmtId="0" fontId="18" fillId="3" borderId="29" xfId="3" applyFont="1" applyFill="1" applyBorder="1" applyAlignment="1" applyProtection="1">
      <alignment horizontal="center"/>
    </xf>
    <xf numFmtId="10" fontId="18" fillId="3" borderId="29" xfId="3" applyNumberFormat="1" applyFont="1" applyFill="1" applyBorder="1" applyAlignment="1" applyProtection="1">
      <alignment horizontal="center" wrapText="1"/>
    </xf>
    <xf numFmtId="0" fontId="18" fillId="3" borderId="29" xfId="3" applyFont="1" applyFill="1" applyBorder="1" applyAlignment="1" applyProtection="1">
      <alignment horizontal="center" wrapText="1"/>
    </xf>
  </cellXfs>
  <cellStyles count="81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Body" xfId="31"/>
    <cellStyle name="Calculation 2" xfId="32"/>
    <cellStyle name="Check Cell 2" xfId="33"/>
    <cellStyle name="Comma 2" xfId="34"/>
    <cellStyle name="Currency" xfId="1" builtinId="4"/>
    <cellStyle name="Currency 2" xfId="4"/>
    <cellStyle name="Currency 3" xfId="35"/>
    <cellStyle name="DateTime" xfId="36"/>
    <cellStyle name="Explanatory Text 2" xfId="37"/>
    <cellStyle name="Float" xfId="38"/>
    <cellStyle name="Good 2" xfId="39"/>
    <cellStyle name="Header1" xfId="40"/>
    <cellStyle name="Header2" xfId="41"/>
    <cellStyle name="Heading 1 2" xfId="42"/>
    <cellStyle name="Heading 2 2" xfId="43"/>
    <cellStyle name="Heading 3 2" xfId="44"/>
    <cellStyle name="Heading 3 4" xfId="45"/>
    <cellStyle name="Heading 4 2" xfId="46"/>
    <cellStyle name="Input 2" xfId="47"/>
    <cellStyle name="Linked Cell 2" xfId="48"/>
    <cellStyle name="Neutral 2" xfId="49"/>
    <cellStyle name="no dec" xfId="50"/>
    <cellStyle name="Normal" xfId="0" builtinId="0"/>
    <cellStyle name="Normal - Style1" xfId="51"/>
    <cellStyle name="Normal - Style2" xfId="52"/>
    <cellStyle name="Normal - Style3" xfId="53"/>
    <cellStyle name="Normal - Style4" xfId="54"/>
    <cellStyle name="Normal - Style5" xfId="55"/>
    <cellStyle name="Normal - Style6" xfId="56"/>
    <cellStyle name="Normal - Style7" xfId="57"/>
    <cellStyle name="Normal - Style8" xfId="58"/>
    <cellStyle name="Normal 2" xfId="3"/>
    <cellStyle name="Normal 2 2" xfId="59"/>
    <cellStyle name="Normal 2 8" xfId="60"/>
    <cellStyle name="Normal 3" xfId="61"/>
    <cellStyle name="Normal 3 2" xfId="62"/>
    <cellStyle name="Normal_Sheet2" xfId="2"/>
    <cellStyle name="Note 2" xfId="63"/>
    <cellStyle name="Output 2" xfId="64"/>
    <cellStyle name="Percent 2" xfId="5"/>
    <cellStyle name="PSChar" xfId="65"/>
    <cellStyle name="PSDate" xfId="66"/>
    <cellStyle name="PSDec" xfId="67"/>
    <cellStyle name="PSHeading" xfId="68"/>
    <cellStyle name="PSInt" xfId="69"/>
    <cellStyle name="PSSpacer" xfId="70"/>
    <cellStyle name="Style 1" xfId="71"/>
    <cellStyle name="Style 21" xfId="72"/>
    <cellStyle name="Style 22" xfId="73"/>
    <cellStyle name="Style 23" xfId="74"/>
    <cellStyle name="Style 24" xfId="75"/>
    <cellStyle name="Style 25" xfId="76"/>
    <cellStyle name="Style 26" xfId="77"/>
    <cellStyle name="Title 2" xfId="78"/>
    <cellStyle name="Total 2" xfId="79"/>
    <cellStyle name="Warning Text 2" xfId="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8"/>
  <sheetViews>
    <sheetView zoomScale="80" zoomScaleNormal="80" workbookViewId="0">
      <selection activeCell="P15" sqref="P15"/>
    </sheetView>
  </sheetViews>
  <sheetFormatPr defaultRowHeight="15" x14ac:dyDescent="0.25"/>
  <cols>
    <col min="1" max="1" width="2.42578125" style="121" customWidth="1"/>
    <col min="2" max="2" width="41.5703125" customWidth="1"/>
    <col min="3" max="3" width="20.7109375" customWidth="1"/>
    <col min="4" max="4" width="0.42578125" customWidth="1"/>
    <col min="5" max="5" width="20.7109375" customWidth="1"/>
    <col min="6" max="6" width="0.42578125" customWidth="1"/>
    <col min="7" max="7" width="20.7109375" customWidth="1"/>
    <col min="8" max="8" width="0.42578125" customWidth="1"/>
    <col min="9" max="9" width="20.7109375" style="121" customWidth="1"/>
    <col min="10" max="10" width="0.42578125" style="121" customWidth="1"/>
    <col min="11" max="11" width="20.7109375" style="121" customWidth="1"/>
    <col min="12" max="12" width="0.42578125" style="121" customWidth="1"/>
    <col min="13" max="13" width="20.7109375" style="121" customWidth="1"/>
    <col min="14" max="30" width="9.140625" style="121"/>
  </cols>
  <sheetData>
    <row r="1" spans="2:13" ht="21" x14ac:dyDescent="0.35">
      <c r="B1" s="155" t="s">
        <v>85</v>
      </c>
      <c r="C1" s="155"/>
      <c r="D1" s="155"/>
      <c r="E1" s="155"/>
      <c r="F1" s="155"/>
      <c r="G1" s="155"/>
      <c r="H1" s="126"/>
    </row>
    <row r="2" spans="2:13" s="121" customFormat="1" ht="21" x14ac:dyDescent="0.35">
      <c r="B2" s="155" t="s">
        <v>84</v>
      </c>
      <c r="C2" s="155"/>
      <c r="D2" s="155"/>
      <c r="E2" s="155"/>
      <c r="F2" s="155"/>
      <c r="G2" s="155"/>
      <c r="H2" s="126"/>
    </row>
    <row r="3" spans="2:13" s="121" customFormat="1" x14ac:dyDescent="0.25">
      <c r="B3" s="122" t="s">
        <v>92</v>
      </c>
    </row>
    <row r="4" spans="2:13" s="121" customFormat="1" x14ac:dyDescent="0.25">
      <c r="B4" s="122"/>
    </row>
    <row r="5" spans="2:13" s="121" customFormat="1" ht="30" x14ac:dyDescent="0.25">
      <c r="B5" s="123"/>
      <c r="C5" s="127" t="s">
        <v>86</v>
      </c>
      <c r="D5" s="127"/>
      <c r="E5" s="127" t="s">
        <v>87</v>
      </c>
      <c r="F5" s="127"/>
      <c r="G5" s="127" t="s">
        <v>88</v>
      </c>
      <c r="H5" s="127"/>
      <c r="I5" s="127" t="s">
        <v>89</v>
      </c>
      <c r="J5" s="127"/>
      <c r="K5" s="127" t="s">
        <v>90</v>
      </c>
      <c r="L5" s="127"/>
      <c r="M5" s="127" t="s">
        <v>91</v>
      </c>
    </row>
    <row r="6" spans="2:13" s="121" customFormat="1" ht="15.75" x14ac:dyDescent="0.25">
      <c r="B6" s="124" t="s">
        <v>0</v>
      </c>
      <c r="C6" s="131">
        <v>457</v>
      </c>
      <c r="D6" s="130"/>
      <c r="E6" s="131">
        <v>457</v>
      </c>
      <c r="F6" s="130"/>
      <c r="G6" s="131">
        <v>457</v>
      </c>
      <c r="H6" s="130"/>
      <c r="I6" s="131">
        <v>457</v>
      </c>
      <c r="J6" s="130"/>
      <c r="K6" s="131">
        <v>457</v>
      </c>
      <c r="L6" s="130"/>
      <c r="M6" s="131" t="s">
        <v>151</v>
      </c>
    </row>
    <row r="7" spans="2:13" s="121" customFormat="1" ht="15.75" customHeight="1" x14ac:dyDescent="0.25">
      <c r="B7" s="124" t="s">
        <v>1</v>
      </c>
      <c r="C7" s="131" t="s">
        <v>110</v>
      </c>
      <c r="D7" s="130"/>
      <c r="E7" s="131" t="s">
        <v>110</v>
      </c>
      <c r="F7" s="130"/>
      <c r="G7" s="131" t="s">
        <v>110</v>
      </c>
      <c r="H7" s="130"/>
      <c r="I7" s="131" t="s">
        <v>110</v>
      </c>
      <c r="J7" s="130"/>
      <c r="K7" s="131" t="s">
        <v>110</v>
      </c>
      <c r="L7" s="130"/>
      <c r="M7" s="131" t="s">
        <v>152</v>
      </c>
    </row>
    <row r="8" spans="2:13" ht="15.75" customHeight="1" x14ac:dyDescent="0.25">
      <c r="B8" s="156" t="s">
        <v>2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8"/>
    </row>
    <row r="9" spans="2:13" s="121" customFormat="1" ht="31.5" x14ac:dyDescent="0.25">
      <c r="B9" s="124" t="s">
        <v>3</v>
      </c>
      <c r="C9" s="131">
        <v>1</v>
      </c>
      <c r="D9" s="130"/>
      <c r="E9" s="131">
        <v>1</v>
      </c>
      <c r="F9" s="130"/>
      <c r="G9" s="131">
        <v>1</v>
      </c>
      <c r="H9" s="130"/>
      <c r="I9" s="131">
        <v>1</v>
      </c>
      <c r="J9" s="130"/>
      <c r="K9" s="131">
        <v>1</v>
      </c>
      <c r="L9" s="130"/>
      <c r="M9" s="131">
        <v>1</v>
      </c>
    </row>
    <row r="10" spans="2:13" s="121" customFormat="1" ht="15.75" x14ac:dyDescent="0.25">
      <c r="B10" s="124" t="s">
        <v>4</v>
      </c>
      <c r="C10" s="131" t="s">
        <v>153</v>
      </c>
      <c r="D10" s="130"/>
      <c r="E10" s="131" t="s">
        <v>153</v>
      </c>
      <c r="F10" s="130"/>
      <c r="G10" s="131" t="s">
        <v>153</v>
      </c>
      <c r="H10" s="130"/>
      <c r="I10" s="131" t="s">
        <v>158</v>
      </c>
      <c r="J10" s="130"/>
      <c r="K10" s="131" t="s">
        <v>159</v>
      </c>
      <c r="L10" s="130"/>
      <c r="M10" s="131" t="s">
        <v>153</v>
      </c>
    </row>
    <row r="11" spans="2:13" s="121" customFormat="1" ht="15.75" x14ac:dyDescent="0.25">
      <c r="B11" s="124" t="s">
        <v>5</v>
      </c>
      <c r="C11" s="131" t="s">
        <v>157</v>
      </c>
      <c r="D11" s="130"/>
      <c r="E11" s="131" t="s">
        <v>154</v>
      </c>
      <c r="F11" s="130"/>
      <c r="G11" s="131" t="s">
        <v>157</v>
      </c>
      <c r="H11" s="130"/>
      <c r="I11" s="131" t="s">
        <v>154</v>
      </c>
      <c r="J11" s="130"/>
      <c r="K11" s="131" t="s">
        <v>154</v>
      </c>
      <c r="L11" s="130"/>
      <c r="M11" s="131" t="s">
        <v>157</v>
      </c>
    </row>
    <row r="12" spans="2:13" s="121" customFormat="1" ht="15.75" x14ac:dyDescent="0.25">
      <c r="B12" s="124" t="s">
        <v>6</v>
      </c>
      <c r="C12" s="131" t="s">
        <v>156</v>
      </c>
      <c r="D12" s="130"/>
      <c r="E12" s="131" t="s">
        <v>155</v>
      </c>
      <c r="F12" s="130"/>
      <c r="G12" s="131" t="s">
        <v>155</v>
      </c>
      <c r="H12" s="130"/>
      <c r="I12" s="131" t="s">
        <v>155</v>
      </c>
      <c r="J12" s="130"/>
      <c r="K12" s="131" t="s">
        <v>155</v>
      </c>
      <c r="L12" s="130"/>
      <c r="M12" s="131" t="s">
        <v>156</v>
      </c>
    </row>
    <row r="13" spans="2:13" ht="15.75" x14ac:dyDescent="0.25">
      <c r="B13" s="156" t="s">
        <v>7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8"/>
    </row>
    <row r="14" spans="2:13" s="121" customFormat="1" ht="15.75" x14ac:dyDescent="0.25">
      <c r="B14" s="124" t="s">
        <v>8</v>
      </c>
      <c r="C14" s="131">
        <v>317</v>
      </c>
      <c r="D14" s="130"/>
      <c r="E14" s="131">
        <v>209</v>
      </c>
      <c r="F14" s="130"/>
      <c r="G14" s="131">
        <v>33</v>
      </c>
      <c r="H14" s="130"/>
      <c r="I14" s="131">
        <v>58</v>
      </c>
      <c r="J14" s="130"/>
      <c r="K14" s="131">
        <v>25</v>
      </c>
      <c r="L14" s="130"/>
      <c r="M14" s="131">
        <v>235</v>
      </c>
    </row>
    <row r="15" spans="2:13" s="121" customFormat="1" ht="15.75" x14ac:dyDescent="0.25">
      <c r="B15" s="124" t="s">
        <v>9</v>
      </c>
      <c r="C15" s="131" t="s">
        <v>156</v>
      </c>
      <c r="D15" s="130"/>
      <c r="E15" s="131" t="s">
        <v>155</v>
      </c>
      <c r="F15" s="130"/>
      <c r="G15" s="131" t="s">
        <v>155</v>
      </c>
      <c r="H15" s="130"/>
      <c r="I15" s="131" t="s">
        <v>155</v>
      </c>
      <c r="J15" s="130"/>
      <c r="K15" s="131" t="s">
        <v>155</v>
      </c>
      <c r="L15" s="130"/>
      <c r="M15" s="131" t="s">
        <v>156</v>
      </c>
    </row>
    <row r="16" spans="2:13" s="121" customFormat="1" ht="15.75" x14ac:dyDescent="0.25">
      <c r="B16" s="124" t="s">
        <v>10</v>
      </c>
      <c r="C16" s="131">
        <v>223</v>
      </c>
      <c r="D16" s="130"/>
      <c r="E16" s="131">
        <v>133</v>
      </c>
      <c r="F16" s="130"/>
      <c r="G16" s="131">
        <v>15</v>
      </c>
      <c r="H16" s="130"/>
      <c r="I16" s="131">
        <v>35</v>
      </c>
      <c r="J16" s="130"/>
      <c r="K16" s="131">
        <v>15</v>
      </c>
      <c r="L16" s="130"/>
      <c r="M16" s="131">
        <v>174</v>
      </c>
    </row>
    <row r="17" spans="2:13" s="121" customFormat="1" ht="15.75" x14ac:dyDescent="0.25">
      <c r="B17" s="124" t="s">
        <v>11</v>
      </c>
      <c r="C17" s="131">
        <f>317-223</f>
        <v>94</v>
      </c>
      <c r="D17" s="130"/>
      <c r="E17" s="131">
        <v>76</v>
      </c>
      <c r="F17" s="130"/>
      <c r="G17" s="131">
        <v>18</v>
      </c>
      <c r="H17" s="130"/>
      <c r="I17" s="131">
        <v>23</v>
      </c>
      <c r="J17" s="130"/>
      <c r="K17" s="131">
        <v>10</v>
      </c>
      <c r="L17" s="130"/>
      <c r="M17" s="131">
        <f>235-174</f>
        <v>61</v>
      </c>
    </row>
    <row r="18" spans="2:13" s="121" customFormat="1" ht="15.75" x14ac:dyDescent="0.25">
      <c r="B18" s="124" t="s">
        <v>12</v>
      </c>
      <c r="C18" s="131">
        <v>0</v>
      </c>
      <c r="D18" s="130"/>
      <c r="E18" s="131">
        <v>0</v>
      </c>
      <c r="F18" s="130"/>
      <c r="G18" s="131">
        <v>0</v>
      </c>
      <c r="H18" s="130"/>
      <c r="I18" s="131">
        <v>0</v>
      </c>
      <c r="J18" s="130"/>
      <c r="K18" s="131">
        <v>0</v>
      </c>
      <c r="L18" s="130"/>
      <c r="M18" s="131">
        <v>0</v>
      </c>
    </row>
    <row r="19" spans="2:13" ht="15.75" customHeight="1" x14ac:dyDescent="0.25">
      <c r="B19" s="159" t="s">
        <v>13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1"/>
    </row>
    <row r="20" spans="2:13" ht="15.75" x14ac:dyDescent="0.25">
      <c r="B20" s="1" t="s">
        <v>14</v>
      </c>
      <c r="C20" s="128">
        <v>12</v>
      </c>
      <c r="D20" s="129"/>
      <c r="E20" s="128">
        <v>17</v>
      </c>
      <c r="F20" s="129"/>
      <c r="G20" s="128">
        <v>1</v>
      </c>
      <c r="H20" s="129"/>
      <c r="I20" s="131">
        <v>0</v>
      </c>
      <c r="J20" s="130"/>
      <c r="K20" s="131">
        <v>1</v>
      </c>
      <c r="L20" s="130"/>
      <c r="M20" s="131">
        <v>0</v>
      </c>
    </row>
    <row r="21" spans="2:13" ht="15.75" x14ac:dyDescent="0.25">
      <c r="B21" s="1" t="s">
        <v>95</v>
      </c>
      <c r="C21" s="132">
        <v>26448.14</v>
      </c>
      <c r="D21" s="129"/>
      <c r="E21" s="132">
        <v>63959.03</v>
      </c>
      <c r="F21" s="129"/>
      <c r="G21" s="132">
        <v>1120</v>
      </c>
      <c r="H21" s="129"/>
      <c r="I21" s="132">
        <v>0</v>
      </c>
      <c r="J21" s="130"/>
      <c r="K21" s="132">
        <v>210.46</v>
      </c>
      <c r="L21" s="130"/>
      <c r="M21" s="132">
        <v>0</v>
      </c>
    </row>
    <row r="22" spans="2:13" ht="15.75" x14ac:dyDescent="0.25">
      <c r="B22" s="1" t="s">
        <v>15</v>
      </c>
      <c r="C22" s="128">
        <v>0</v>
      </c>
      <c r="D22" s="129"/>
      <c r="E22" s="128">
        <v>0</v>
      </c>
      <c r="F22" s="129"/>
      <c r="G22" s="128">
        <v>0</v>
      </c>
      <c r="H22" s="129"/>
      <c r="I22" s="131">
        <v>0</v>
      </c>
      <c r="J22" s="130"/>
      <c r="K22" s="131">
        <v>0</v>
      </c>
      <c r="L22" s="130"/>
      <c r="M22" s="131">
        <v>0</v>
      </c>
    </row>
    <row r="23" spans="2:13" ht="15.75" x14ac:dyDescent="0.25">
      <c r="B23" s="1" t="s">
        <v>16</v>
      </c>
      <c r="C23" s="132">
        <v>0</v>
      </c>
      <c r="D23" s="129"/>
      <c r="E23" s="132">
        <v>0</v>
      </c>
      <c r="F23" s="129"/>
      <c r="G23" s="132">
        <v>0</v>
      </c>
      <c r="H23" s="129"/>
      <c r="I23" s="132">
        <v>0</v>
      </c>
      <c r="J23" s="130"/>
      <c r="K23" s="132">
        <v>0</v>
      </c>
      <c r="L23" s="130"/>
      <c r="M23" s="132">
        <v>0</v>
      </c>
    </row>
    <row r="24" spans="2:13" ht="31.5" x14ac:dyDescent="0.25">
      <c r="B24" s="1" t="s">
        <v>17</v>
      </c>
      <c r="C24" s="128">
        <v>107</v>
      </c>
      <c r="D24" s="129"/>
      <c r="E24" s="128">
        <v>101</v>
      </c>
      <c r="F24" s="129"/>
      <c r="G24" s="128">
        <v>15</v>
      </c>
      <c r="H24" s="129"/>
      <c r="I24" s="131">
        <v>22</v>
      </c>
      <c r="J24" s="130"/>
      <c r="K24" s="131">
        <v>4</v>
      </c>
      <c r="L24" s="130"/>
      <c r="M24" s="131">
        <v>4</v>
      </c>
    </row>
    <row r="25" spans="2:13" ht="15.75" x14ac:dyDescent="0.25">
      <c r="B25" s="1" t="s">
        <v>18</v>
      </c>
      <c r="C25" s="140">
        <v>375725.27</v>
      </c>
      <c r="D25" s="129"/>
      <c r="E25" s="140">
        <v>313359.03999999998</v>
      </c>
      <c r="F25" s="129"/>
      <c r="G25" s="140">
        <v>15125.17</v>
      </c>
      <c r="H25" s="129"/>
      <c r="I25" s="141">
        <v>160220.84</v>
      </c>
      <c r="J25" s="130"/>
      <c r="K25" s="141">
        <v>3399.94</v>
      </c>
      <c r="L25" s="130"/>
      <c r="M25" s="141">
        <v>5571.36</v>
      </c>
    </row>
    <row r="26" spans="2:13" ht="15.75" x14ac:dyDescent="0.25">
      <c r="B26" s="152" t="s">
        <v>19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4"/>
    </row>
    <row r="27" spans="2:13" ht="15.75" x14ac:dyDescent="0.25">
      <c r="B27" s="1" t="s">
        <v>93</v>
      </c>
      <c r="C27" s="132">
        <v>7445262.0199999996</v>
      </c>
      <c r="D27" s="129"/>
      <c r="E27" s="132">
        <v>5494436.1200000001</v>
      </c>
      <c r="F27" s="129"/>
      <c r="G27" s="132">
        <v>856745.7</v>
      </c>
      <c r="H27" s="129"/>
      <c r="I27" s="132">
        <v>940408.39</v>
      </c>
      <c r="J27" s="130"/>
      <c r="K27" s="132">
        <v>929849.79</v>
      </c>
      <c r="L27" s="130"/>
      <c r="M27" s="132">
        <v>415527.98</v>
      </c>
    </row>
    <row r="28" spans="2:13" ht="15.75" x14ac:dyDescent="0.25">
      <c r="B28" s="1" t="s">
        <v>20</v>
      </c>
      <c r="C28" s="132">
        <v>0</v>
      </c>
      <c r="D28" s="129"/>
      <c r="E28" s="132">
        <v>0</v>
      </c>
      <c r="F28" s="129"/>
      <c r="G28" s="132">
        <v>0</v>
      </c>
      <c r="H28" s="129"/>
      <c r="I28" s="132">
        <v>0</v>
      </c>
      <c r="J28" s="130"/>
      <c r="K28" s="132">
        <v>0</v>
      </c>
      <c r="L28" s="130"/>
      <c r="M28" s="132">
        <v>0</v>
      </c>
    </row>
    <row r="29" spans="2:13" s="121" customFormat="1" ht="33.75" x14ac:dyDescent="0.25">
      <c r="B29" s="1" t="s">
        <v>96</v>
      </c>
      <c r="C29" s="142" t="s">
        <v>160</v>
      </c>
      <c r="D29" s="129"/>
      <c r="E29" s="142" t="s">
        <v>161</v>
      </c>
      <c r="F29" s="129"/>
      <c r="G29" s="142" t="s">
        <v>162</v>
      </c>
      <c r="H29" s="129"/>
      <c r="I29" s="142" t="s">
        <v>162</v>
      </c>
      <c r="J29" s="130"/>
      <c r="K29" s="142" t="s">
        <v>163</v>
      </c>
      <c r="L29" s="130"/>
      <c r="M29" s="142" t="s">
        <v>164</v>
      </c>
    </row>
    <row r="30" spans="2:13" s="121" customFormat="1" ht="31.5" x14ac:dyDescent="0.25">
      <c r="B30" s="1" t="s">
        <v>94</v>
      </c>
      <c r="C30" s="132">
        <v>4539366.41</v>
      </c>
      <c r="D30" s="129"/>
      <c r="E30" s="132">
        <v>2707059.27</v>
      </c>
      <c r="F30" s="129"/>
      <c r="G30" s="132">
        <v>562546.27</v>
      </c>
      <c r="H30" s="129"/>
      <c r="I30" s="133">
        <v>685110.75</v>
      </c>
      <c r="J30" s="130"/>
      <c r="K30" s="133">
        <v>528292.56000000006</v>
      </c>
      <c r="L30" s="130"/>
      <c r="M30" s="133">
        <v>198785.49</v>
      </c>
    </row>
    <row r="31" spans="2:13" s="121" customFormat="1" x14ac:dyDescent="0.25"/>
    <row r="32" spans="2:13" s="121" customFormat="1" ht="17.25" x14ac:dyDescent="0.25">
      <c r="B32" s="121" t="s">
        <v>97</v>
      </c>
    </row>
    <row r="33" s="121" customFormat="1" x14ac:dyDescent="0.25"/>
    <row r="34" s="121" customFormat="1" x14ac:dyDescent="0.25"/>
    <row r="35" s="121" customFormat="1" x14ac:dyDescent="0.25"/>
    <row r="36" s="121" customFormat="1" x14ac:dyDescent="0.25"/>
    <row r="37" s="121" customFormat="1" x14ac:dyDescent="0.25"/>
    <row r="38" s="121" customFormat="1" x14ac:dyDescent="0.25"/>
    <row r="39" s="121" customFormat="1" x14ac:dyDescent="0.25"/>
    <row r="40" s="121" customFormat="1" x14ac:dyDescent="0.25"/>
    <row r="41" s="121" customFormat="1" x14ac:dyDescent="0.25"/>
    <row r="42" s="121" customFormat="1" x14ac:dyDescent="0.25"/>
    <row r="43" s="121" customFormat="1" x14ac:dyDescent="0.25"/>
    <row r="44" s="121" customFormat="1" x14ac:dyDescent="0.25"/>
    <row r="45" s="121" customFormat="1" x14ac:dyDescent="0.25"/>
    <row r="46" s="121" customFormat="1" x14ac:dyDescent="0.25"/>
    <row r="47" s="121" customFormat="1" x14ac:dyDescent="0.25"/>
    <row r="48" s="121" customFormat="1" x14ac:dyDescent="0.25"/>
    <row r="49" s="121" customFormat="1" x14ac:dyDescent="0.25"/>
    <row r="50" s="121" customFormat="1" x14ac:dyDescent="0.25"/>
    <row r="51" s="121" customFormat="1" x14ac:dyDescent="0.25"/>
    <row r="52" s="121" customFormat="1" x14ac:dyDescent="0.25"/>
    <row r="53" s="121" customFormat="1" x14ac:dyDescent="0.25"/>
    <row r="54" s="121" customFormat="1" x14ac:dyDescent="0.25"/>
    <row r="55" s="121" customFormat="1" x14ac:dyDescent="0.25"/>
    <row r="56" s="121" customFormat="1" x14ac:dyDescent="0.25"/>
    <row r="57" s="121" customFormat="1" x14ac:dyDescent="0.25"/>
    <row r="58" s="121" customFormat="1" x14ac:dyDescent="0.25"/>
  </sheetData>
  <sheetProtection selectLockedCells="1"/>
  <mergeCells count="6">
    <mergeCell ref="B26:M26"/>
    <mergeCell ref="B2:G2"/>
    <mergeCell ref="B1:G1"/>
    <mergeCell ref="B8:M8"/>
    <mergeCell ref="B13:M13"/>
    <mergeCell ref="B19:M19"/>
  </mergeCells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showGridLines="0" zoomScale="95" workbookViewId="0">
      <selection activeCell="C20" sqref="C20"/>
    </sheetView>
  </sheetViews>
  <sheetFormatPr defaultRowHeight="12.75" x14ac:dyDescent="0.2"/>
  <cols>
    <col min="1" max="1" width="2" style="3" customWidth="1"/>
    <col min="2" max="2" width="1.7109375" style="3" customWidth="1"/>
    <col min="3" max="3" width="80" style="3" customWidth="1"/>
    <col min="4" max="4" width="40.7109375" style="3" customWidth="1"/>
    <col min="5" max="5" width="1" style="3" customWidth="1"/>
    <col min="6" max="6" width="1.7109375" style="3" customWidth="1"/>
    <col min="7" max="16384" width="9.140625" style="3"/>
  </cols>
  <sheetData>
    <row r="1" spans="2:6" ht="18" x14ac:dyDescent="0.25">
      <c r="B1" s="2" t="s">
        <v>21</v>
      </c>
    </row>
    <row r="2" spans="2:6" s="8" customFormat="1" ht="29.25" customHeight="1" x14ac:dyDescent="0.25">
      <c r="B2" s="4"/>
      <c r="C2" s="5"/>
      <c r="D2" s="6" t="s">
        <v>216</v>
      </c>
      <c r="E2" s="6"/>
      <c r="F2" s="7"/>
    </row>
    <row r="3" spans="2:6" s="13" customFormat="1" ht="56.25" x14ac:dyDescent="0.2">
      <c r="B3" s="9"/>
      <c r="C3" s="10"/>
      <c r="D3" s="11" t="s">
        <v>98</v>
      </c>
      <c r="E3" s="11"/>
      <c r="F3" s="12"/>
    </row>
    <row r="4" spans="2:6" s="13" customFormat="1" x14ac:dyDescent="0.2">
      <c r="B4" s="9"/>
      <c r="C4" s="10"/>
      <c r="D4" s="14"/>
      <c r="E4" s="14"/>
      <c r="F4" s="12"/>
    </row>
    <row r="5" spans="2:6" s="13" customFormat="1" ht="0.95" customHeight="1" x14ac:dyDescent="0.2">
      <c r="B5" s="15"/>
      <c r="C5" s="16"/>
      <c r="D5" s="17"/>
      <c r="E5" s="18"/>
      <c r="F5" s="19"/>
    </row>
    <row r="6" spans="2:6" s="25" customFormat="1" ht="39.950000000000003" customHeight="1" x14ac:dyDescent="0.25">
      <c r="B6" s="20"/>
      <c r="C6" s="21" t="s">
        <v>22</v>
      </c>
      <c r="D6" s="22">
        <f>'Scenario 4'!J53</f>
        <v>29782.693478000001</v>
      </c>
      <c r="E6" s="23"/>
      <c r="F6" s="24"/>
    </row>
    <row r="7" spans="2:6" s="25" customFormat="1" ht="39.950000000000003" customHeight="1" x14ac:dyDescent="0.25">
      <c r="B7" s="20"/>
      <c r="C7" s="21" t="s">
        <v>23</v>
      </c>
      <c r="D7" s="22">
        <f>'Scenario 4'!M53</f>
        <v>0</v>
      </c>
      <c r="E7" s="23"/>
      <c r="F7" s="24"/>
    </row>
    <row r="8" spans="2:6" s="25" customFormat="1" ht="39.950000000000003" customHeight="1" x14ac:dyDescent="0.25">
      <c r="B8" s="20"/>
      <c r="C8" s="21" t="s">
        <v>24</v>
      </c>
      <c r="D8" s="22">
        <f>'Scenario 4'!P53</f>
        <v>28592.407680000004</v>
      </c>
      <c r="E8" s="23"/>
      <c r="F8" s="24"/>
    </row>
    <row r="9" spans="2:6" s="25" customFormat="1" ht="39.950000000000003" customHeight="1" x14ac:dyDescent="0.25">
      <c r="B9" s="20"/>
      <c r="C9" s="26" t="s">
        <v>25</v>
      </c>
      <c r="D9" s="22">
        <f>SUM(D6:D8)</f>
        <v>58375.101158000005</v>
      </c>
      <c r="E9" s="23"/>
      <c r="F9" s="24"/>
    </row>
    <row r="10" spans="2:6" s="25" customFormat="1" ht="39.950000000000003" customHeight="1" x14ac:dyDescent="0.25">
      <c r="B10" s="20"/>
      <c r="C10" s="27" t="s">
        <v>26</v>
      </c>
      <c r="D10" s="22">
        <f>D9/D17</f>
        <v>37.564415159588165</v>
      </c>
      <c r="E10" s="28"/>
      <c r="F10" s="24"/>
    </row>
    <row r="11" spans="2:6" s="25" customFormat="1" ht="39.950000000000003" customHeight="1" x14ac:dyDescent="0.25">
      <c r="B11" s="20"/>
      <c r="C11" s="21" t="s">
        <v>27</v>
      </c>
      <c r="D11" s="29">
        <f>'Scenario 4'!U53</f>
        <v>22575.841074999993</v>
      </c>
      <c r="E11" s="23"/>
      <c r="F11" s="24"/>
    </row>
    <row r="12" spans="2:6" s="25" customFormat="1" ht="39.950000000000003" customHeight="1" x14ac:dyDescent="0.25">
      <c r="B12" s="20"/>
      <c r="C12" s="21" t="s">
        <v>28</v>
      </c>
      <c r="D12" s="30">
        <f>D9-D11</f>
        <v>35799.260083000016</v>
      </c>
      <c r="E12" s="23"/>
      <c r="F12" s="24"/>
    </row>
    <row r="13" spans="2:6" ht="5.25" customHeight="1" x14ac:dyDescent="0.2">
      <c r="B13" s="31"/>
      <c r="C13" s="32"/>
      <c r="D13" s="32"/>
      <c r="E13" s="32"/>
      <c r="F13" s="33"/>
    </row>
    <row r="15" spans="2:6" x14ac:dyDescent="0.2">
      <c r="C15" s="34" t="s">
        <v>29</v>
      </c>
      <c r="D15" s="35"/>
      <c r="E15" s="36"/>
    </row>
    <row r="16" spans="2:6" x14ac:dyDescent="0.2">
      <c r="C16" s="21" t="s">
        <v>30</v>
      </c>
      <c r="D16" s="37">
        <f>'Scenario 4'!G53</f>
        <v>8221440</v>
      </c>
      <c r="E16" s="38"/>
    </row>
    <row r="17" spans="3:5" x14ac:dyDescent="0.2">
      <c r="C17" s="21" t="s">
        <v>31</v>
      </c>
      <c r="D17" s="151">
        <v>1554</v>
      </c>
      <c r="E17" s="39"/>
    </row>
  </sheetData>
  <sheetProtection password="CC10" sheet="1" objects="1" scenarios="1" selectLockedCells="1"/>
  <pageMargins left="0.75" right="0.75" top="1" bottom="1" header="0.5" footer="0.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64"/>
  <sheetViews>
    <sheetView showGridLines="0" tabSelected="1" zoomScaleNormal="100" workbookViewId="0">
      <selection activeCell="D17" sqref="D17"/>
    </sheetView>
  </sheetViews>
  <sheetFormatPr defaultRowHeight="12.75" x14ac:dyDescent="0.2"/>
  <cols>
    <col min="1" max="1" width="2.85546875" style="13" customWidth="1"/>
    <col min="2" max="2" width="1.140625" style="13" customWidth="1"/>
    <col min="3" max="3" width="22.42578125" style="13" customWidth="1"/>
    <col min="4" max="4" width="39.42578125" style="13" customWidth="1"/>
    <col min="5" max="5" width="13.5703125" style="13" customWidth="1"/>
    <col min="6" max="6" width="7.140625" style="13" customWidth="1"/>
    <col min="7" max="7" width="14.7109375" style="120" customWidth="1"/>
    <col min="8" max="8" width="1" style="120" customWidth="1"/>
    <col min="9" max="10" width="14.7109375" style="119" customWidth="1"/>
    <col min="11" max="11" width="1" style="120" customWidth="1"/>
    <col min="12" max="13" width="14.7109375" style="119" customWidth="1"/>
    <col min="14" max="14" width="1" style="120" customWidth="1"/>
    <col min="15" max="16" width="14.7109375" style="119" customWidth="1"/>
    <col min="17" max="17" width="1" style="120" customWidth="1"/>
    <col min="18" max="18" width="10.85546875" style="119" customWidth="1"/>
    <col min="19" max="19" width="1" style="120" customWidth="1"/>
    <col min="20" max="21" width="14.7109375" style="119" customWidth="1"/>
    <col min="22" max="22" width="1.140625" style="119" customWidth="1"/>
    <col min="23" max="23" width="9.140625" style="13"/>
    <col min="24" max="24" width="12.28515625" style="13" bestFit="1" customWidth="1"/>
    <col min="25" max="25" width="9.140625" style="13"/>
    <col min="26" max="26" width="10.42578125" style="13" bestFit="1" customWidth="1"/>
    <col min="27" max="27" width="9.140625" style="13"/>
    <col min="28" max="28" width="11.42578125" style="13" bestFit="1" customWidth="1"/>
    <col min="29" max="16384" width="9.140625" style="13"/>
  </cols>
  <sheetData>
    <row r="1" spans="2:23" x14ac:dyDescent="0.2">
      <c r="C1" s="125" t="s">
        <v>217</v>
      </c>
    </row>
    <row r="2" spans="2:23" s="44" customFormat="1" ht="17.25" customHeight="1" x14ac:dyDescent="0.25">
      <c r="B2" s="40" t="s">
        <v>32</v>
      </c>
      <c r="C2" s="41"/>
      <c r="D2" s="42"/>
      <c r="E2" s="125" t="s">
        <v>33</v>
      </c>
      <c r="F2" s="42"/>
      <c r="G2" s="42"/>
      <c r="H2" s="42"/>
      <c r="I2" s="42"/>
      <c r="J2" s="42"/>
      <c r="K2" s="42"/>
      <c r="L2" s="42"/>
      <c r="M2" s="43"/>
      <c r="N2" s="42"/>
      <c r="O2" s="42"/>
      <c r="P2" s="43"/>
      <c r="Q2" s="42"/>
      <c r="R2" s="43"/>
      <c r="S2" s="42"/>
      <c r="T2" s="42"/>
      <c r="U2" s="43"/>
      <c r="V2" s="43"/>
    </row>
    <row r="3" spans="2:23" s="52" customFormat="1" ht="4.5" customHeight="1" x14ac:dyDescent="0.2">
      <c r="B3" s="45"/>
      <c r="C3" s="46" t="s">
        <v>34</v>
      </c>
      <c r="D3" s="47"/>
      <c r="E3" s="46"/>
      <c r="F3" s="47"/>
      <c r="G3" s="47"/>
      <c r="H3" s="47"/>
      <c r="I3" s="48"/>
      <c r="J3" s="48"/>
      <c r="K3" s="49"/>
      <c r="L3" s="48"/>
      <c r="M3" s="48"/>
      <c r="N3" s="49"/>
      <c r="O3" s="48"/>
      <c r="P3" s="48"/>
      <c r="Q3" s="49"/>
      <c r="R3" s="50"/>
      <c r="S3" s="49"/>
      <c r="T3" s="48"/>
      <c r="U3" s="48"/>
      <c r="V3" s="51"/>
    </row>
    <row r="4" spans="2:23" s="60" customFormat="1" ht="48" x14ac:dyDescent="0.2">
      <c r="B4" s="53"/>
      <c r="C4" s="54" t="s">
        <v>35</v>
      </c>
      <c r="D4" s="54" t="s">
        <v>36</v>
      </c>
      <c r="E4" s="54" t="s">
        <v>37</v>
      </c>
      <c r="F4" s="54" t="s">
        <v>38</v>
      </c>
      <c r="G4" s="55" t="s">
        <v>39</v>
      </c>
      <c r="H4" s="55"/>
      <c r="I4" s="56" t="s">
        <v>40</v>
      </c>
      <c r="J4" s="56" t="s">
        <v>41</v>
      </c>
      <c r="K4" s="55"/>
      <c r="L4" s="56" t="s">
        <v>42</v>
      </c>
      <c r="M4" s="56" t="s">
        <v>43</v>
      </c>
      <c r="N4" s="55"/>
      <c r="O4" s="56" t="s">
        <v>44</v>
      </c>
      <c r="P4" s="56" t="s">
        <v>45</v>
      </c>
      <c r="Q4" s="55"/>
      <c r="R4" s="57" t="s">
        <v>46</v>
      </c>
      <c r="S4" s="55"/>
      <c r="T4" s="56" t="s">
        <v>47</v>
      </c>
      <c r="U4" s="56" t="s">
        <v>47</v>
      </c>
      <c r="V4" s="58"/>
      <c r="W4" s="59"/>
    </row>
    <row r="5" spans="2:23" s="52" customFormat="1" ht="4.5" customHeight="1" x14ac:dyDescent="0.2">
      <c r="B5" s="61"/>
      <c r="C5" s="62"/>
      <c r="D5" s="62"/>
      <c r="E5" s="62"/>
      <c r="F5" s="62"/>
      <c r="G5" s="63"/>
      <c r="H5" s="63"/>
      <c r="I5" s="134"/>
      <c r="J5" s="64"/>
      <c r="K5" s="135"/>
      <c r="L5" s="134"/>
      <c r="M5" s="64"/>
      <c r="N5" s="135"/>
      <c r="O5" s="134"/>
      <c r="P5" s="64"/>
      <c r="Q5" s="134"/>
      <c r="R5" s="65"/>
      <c r="S5" s="135"/>
      <c r="T5" s="134"/>
      <c r="U5" s="64"/>
      <c r="V5" s="66"/>
    </row>
    <row r="6" spans="2:23" s="60" customFormat="1" ht="12" x14ac:dyDescent="0.2">
      <c r="B6" s="67"/>
      <c r="C6" s="68" t="s">
        <v>48</v>
      </c>
      <c r="D6" s="69"/>
      <c r="E6" s="68"/>
      <c r="F6" s="69"/>
      <c r="G6" s="70"/>
      <c r="H6" s="70"/>
      <c r="I6" s="136"/>
      <c r="J6" s="71"/>
      <c r="K6" s="137"/>
      <c r="L6" s="136"/>
      <c r="M6" s="71"/>
      <c r="N6" s="137"/>
      <c r="O6" s="136"/>
      <c r="P6" s="71"/>
      <c r="Q6" s="138"/>
      <c r="R6" s="73"/>
      <c r="S6" s="137"/>
      <c r="T6" s="136"/>
      <c r="U6" s="71"/>
      <c r="V6" s="74"/>
    </row>
    <row r="7" spans="2:23" s="82" customFormat="1" ht="12" x14ac:dyDescent="0.2">
      <c r="B7" s="75"/>
      <c r="C7" s="76" t="s">
        <v>49</v>
      </c>
      <c r="D7" s="145" t="s">
        <v>101</v>
      </c>
      <c r="E7" s="145" t="s">
        <v>165</v>
      </c>
      <c r="F7" s="145" t="s">
        <v>203</v>
      </c>
      <c r="G7" s="146">
        <v>325711.84000000003</v>
      </c>
      <c r="H7" s="77"/>
      <c r="I7" s="92">
        <v>8.8000000000000005E-3</v>
      </c>
      <c r="J7" s="79">
        <f>G7*I7</f>
        <v>2866.2641920000005</v>
      </c>
      <c r="K7" s="77"/>
      <c r="L7" s="92">
        <v>0</v>
      </c>
      <c r="M7" s="79">
        <f>G7*L7</f>
        <v>0</v>
      </c>
      <c r="N7" s="77"/>
      <c r="O7" s="92">
        <v>6.0000000000000001E-3</v>
      </c>
      <c r="P7" s="79">
        <f>G7*O7</f>
        <v>1954.2710400000001</v>
      </c>
      <c r="Q7" s="72"/>
      <c r="R7" s="80">
        <f>I7+L7+O7</f>
        <v>1.4800000000000001E-2</v>
      </c>
      <c r="S7" s="77"/>
      <c r="T7" s="92">
        <v>4.0000000000000001E-3</v>
      </c>
      <c r="U7" s="79">
        <f t="shared" ref="U7:U14" si="0">G7*T7</f>
        <v>1302.8473600000002</v>
      </c>
      <c r="V7" s="81"/>
    </row>
    <row r="8" spans="2:23" s="82" customFormat="1" ht="12" x14ac:dyDescent="0.2">
      <c r="B8" s="75"/>
      <c r="C8" s="76" t="s">
        <v>50</v>
      </c>
      <c r="D8" s="145" t="s">
        <v>99</v>
      </c>
      <c r="E8" s="145" t="s">
        <v>166</v>
      </c>
      <c r="F8" s="145" t="s">
        <v>203</v>
      </c>
      <c r="G8" s="146">
        <v>70358.740000000005</v>
      </c>
      <c r="H8" s="77"/>
      <c r="I8" s="92">
        <v>8.6999999999999994E-3</v>
      </c>
      <c r="J8" s="79">
        <f t="shared" ref="J8:J14" si="1">G8*I8</f>
        <v>612.121038</v>
      </c>
      <c r="K8" s="77"/>
      <c r="L8" s="92">
        <v>0</v>
      </c>
      <c r="M8" s="79">
        <f t="shared" ref="M8:M43" si="2">G8*L8</f>
        <v>0</v>
      </c>
      <c r="N8" s="77"/>
      <c r="O8" s="92">
        <v>6.0000000000000001E-3</v>
      </c>
      <c r="P8" s="79">
        <f t="shared" ref="P8:P43" si="3">G8*O8</f>
        <v>422.15244000000001</v>
      </c>
      <c r="Q8" s="72"/>
      <c r="R8" s="80">
        <f t="shared" ref="R8:R43" si="4">I8+L8+O8</f>
        <v>1.47E-2</v>
      </c>
      <c r="S8" s="77"/>
      <c r="T8" s="92">
        <v>4.0000000000000001E-3</v>
      </c>
      <c r="U8" s="79">
        <f t="shared" si="0"/>
        <v>281.43496000000005</v>
      </c>
      <c r="V8" s="81"/>
    </row>
    <row r="9" spans="2:23" s="82" customFormat="1" ht="12" x14ac:dyDescent="0.2">
      <c r="B9" s="75"/>
      <c r="C9" s="76" t="s">
        <v>51</v>
      </c>
      <c r="D9" s="145" t="s">
        <v>100</v>
      </c>
      <c r="E9" s="145" t="s">
        <v>167</v>
      </c>
      <c r="F9" s="145" t="s">
        <v>203</v>
      </c>
      <c r="G9" s="146">
        <v>9216.11</v>
      </c>
      <c r="H9" s="77"/>
      <c r="I9" s="92">
        <v>8.9999999999999993E-3</v>
      </c>
      <c r="J9" s="79">
        <f t="shared" si="1"/>
        <v>82.944990000000004</v>
      </c>
      <c r="K9" s="77"/>
      <c r="L9" s="92">
        <v>0</v>
      </c>
      <c r="M9" s="79">
        <f t="shared" si="2"/>
        <v>0</v>
      </c>
      <c r="N9" s="77"/>
      <c r="O9" s="92">
        <v>6.0000000000000001E-3</v>
      </c>
      <c r="P9" s="79">
        <f t="shared" si="3"/>
        <v>55.296660000000003</v>
      </c>
      <c r="Q9" s="72"/>
      <c r="R9" s="80">
        <f t="shared" si="4"/>
        <v>1.4999999999999999E-2</v>
      </c>
      <c r="S9" s="77"/>
      <c r="T9" s="92">
        <v>4.0000000000000001E-3</v>
      </c>
      <c r="U9" s="79">
        <f t="shared" si="0"/>
        <v>36.864440000000002</v>
      </c>
      <c r="V9" s="81"/>
    </row>
    <row r="10" spans="2:23" s="82" customFormat="1" ht="12" x14ac:dyDescent="0.2">
      <c r="B10" s="75"/>
      <c r="C10" s="76" t="s">
        <v>51</v>
      </c>
      <c r="D10" s="145" t="s">
        <v>102</v>
      </c>
      <c r="E10" s="145" t="s">
        <v>168</v>
      </c>
      <c r="F10" s="145" t="s">
        <v>203</v>
      </c>
      <c r="G10" s="146">
        <v>104689.24</v>
      </c>
      <c r="H10" s="77"/>
      <c r="I10" s="92">
        <v>8.8999999999999999E-3</v>
      </c>
      <c r="J10" s="79">
        <f t="shared" si="1"/>
        <v>931.73423600000001</v>
      </c>
      <c r="K10" s="77"/>
      <c r="L10" s="92">
        <v>0</v>
      </c>
      <c r="M10" s="79">
        <f t="shared" si="2"/>
        <v>0</v>
      </c>
      <c r="N10" s="77"/>
      <c r="O10" s="92">
        <v>6.0000000000000001E-3</v>
      </c>
      <c r="P10" s="79">
        <f t="shared" si="3"/>
        <v>628.13544000000002</v>
      </c>
      <c r="Q10" s="72"/>
      <c r="R10" s="80">
        <f t="shared" si="4"/>
        <v>1.49E-2</v>
      </c>
      <c r="S10" s="77"/>
      <c r="T10" s="92">
        <v>4.0000000000000001E-3</v>
      </c>
      <c r="U10" s="79">
        <f t="shared" si="0"/>
        <v>418.75696000000005</v>
      </c>
      <c r="V10" s="81"/>
    </row>
    <row r="11" spans="2:23" s="82" customFormat="1" ht="12" x14ac:dyDescent="0.2">
      <c r="B11" s="75"/>
      <c r="C11" s="76" t="s">
        <v>58</v>
      </c>
      <c r="D11" s="145" t="s">
        <v>103</v>
      </c>
      <c r="E11" s="145" t="s">
        <v>169</v>
      </c>
      <c r="F11" s="145" t="s">
        <v>203</v>
      </c>
      <c r="G11" s="146">
        <v>38070.26</v>
      </c>
      <c r="H11" s="77"/>
      <c r="I11" s="92">
        <v>8.8999999999999999E-3</v>
      </c>
      <c r="J11" s="79">
        <f t="shared" si="1"/>
        <v>338.82531399999999</v>
      </c>
      <c r="K11" s="77"/>
      <c r="L11" s="92">
        <v>0</v>
      </c>
      <c r="M11" s="79">
        <f t="shared" si="2"/>
        <v>0</v>
      </c>
      <c r="N11" s="77"/>
      <c r="O11" s="92">
        <v>6.0000000000000001E-3</v>
      </c>
      <c r="P11" s="79">
        <f t="shared" si="3"/>
        <v>228.42156000000003</v>
      </c>
      <c r="Q11" s="72"/>
      <c r="R11" s="80">
        <f t="shared" si="4"/>
        <v>1.49E-2</v>
      </c>
      <c r="S11" s="77"/>
      <c r="T11" s="92">
        <v>4.0000000000000001E-3</v>
      </c>
      <c r="U11" s="79">
        <f t="shared" si="0"/>
        <v>152.28104000000002</v>
      </c>
      <c r="V11" s="81"/>
    </row>
    <row r="12" spans="2:23" s="82" customFormat="1" ht="12" x14ac:dyDescent="0.2">
      <c r="B12" s="75"/>
      <c r="C12" s="76" t="s">
        <v>52</v>
      </c>
      <c r="D12" s="145" t="s">
        <v>104</v>
      </c>
      <c r="E12" s="145" t="s">
        <v>170</v>
      </c>
      <c r="F12" s="145" t="s">
        <v>205</v>
      </c>
      <c r="G12" s="146">
        <v>0</v>
      </c>
      <c r="H12" s="77"/>
      <c r="I12" s="92">
        <v>6.7000000000000002E-3</v>
      </c>
      <c r="J12" s="79">
        <f t="shared" si="1"/>
        <v>0</v>
      </c>
      <c r="K12" s="77"/>
      <c r="L12" s="92">
        <v>0</v>
      </c>
      <c r="M12" s="79">
        <f t="shared" si="2"/>
        <v>0</v>
      </c>
      <c r="N12" s="77"/>
      <c r="O12" s="92">
        <v>6.0000000000000001E-3</v>
      </c>
      <c r="P12" s="79">
        <f t="shared" si="3"/>
        <v>0</v>
      </c>
      <c r="Q12" s="72"/>
      <c r="R12" s="80">
        <f t="shared" si="4"/>
        <v>1.2699999999999999E-2</v>
      </c>
      <c r="S12" s="77"/>
      <c r="T12" s="92">
        <v>2.5000000000000001E-3</v>
      </c>
      <c r="U12" s="79">
        <f t="shared" si="0"/>
        <v>0</v>
      </c>
      <c r="V12" s="81"/>
    </row>
    <row r="13" spans="2:23" s="82" customFormat="1" ht="12" x14ac:dyDescent="0.2">
      <c r="B13" s="75"/>
      <c r="C13" s="76" t="s">
        <v>52</v>
      </c>
      <c r="D13" s="145" t="s">
        <v>106</v>
      </c>
      <c r="E13" s="145" t="s">
        <v>171</v>
      </c>
      <c r="F13" s="145" t="s">
        <v>205</v>
      </c>
      <c r="G13" s="146">
        <v>4.09</v>
      </c>
      <c r="H13" s="77"/>
      <c r="I13" s="92">
        <v>6.7000000000000002E-3</v>
      </c>
      <c r="J13" s="79">
        <f t="shared" si="1"/>
        <v>2.7403E-2</v>
      </c>
      <c r="K13" s="77"/>
      <c r="L13" s="92">
        <v>0</v>
      </c>
      <c r="M13" s="79">
        <f t="shared" si="2"/>
        <v>0</v>
      </c>
      <c r="N13" s="77"/>
      <c r="O13" s="92">
        <v>6.0000000000000001E-3</v>
      </c>
      <c r="P13" s="79">
        <f t="shared" si="3"/>
        <v>2.4539999999999999E-2</v>
      </c>
      <c r="Q13" s="72"/>
      <c r="R13" s="80">
        <f t="shared" si="4"/>
        <v>1.2699999999999999E-2</v>
      </c>
      <c r="S13" s="77"/>
      <c r="T13" s="92">
        <v>2.5000000000000001E-3</v>
      </c>
      <c r="U13" s="79">
        <f t="shared" si="0"/>
        <v>1.0225E-2</v>
      </c>
      <c r="V13" s="81"/>
    </row>
    <row r="14" spans="2:23" s="82" customFormat="1" ht="12" x14ac:dyDescent="0.2">
      <c r="B14" s="75"/>
      <c r="C14" s="76" t="s">
        <v>52</v>
      </c>
      <c r="D14" s="145" t="s">
        <v>107</v>
      </c>
      <c r="E14" s="145" t="s">
        <v>172</v>
      </c>
      <c r="F14" s="145" t="s">
        <v>205</v>
      </c>
      <c r="G14" s="146">
        <v>0</v>
      </c>
      <c r="H14" s="77"/>
      <c r="I14" s="92">
        <v>6.7000000000000002E-3</v>
      </c>
      <c r="J14" s="79">
        <f t="shared" si="1"/>
        <v>0</v>
      </c>
      <c r="K14" s="77"/>
      <c r="L14" s="92">
        <v>0</v>
      </c>
      <c r="M14" s="79">
        <f t="shared" si="2"/>
        <v>0</v>
      </c>
      <c r="N14" s="77"/>
      <c r="O14" s="92">
        <v>6.0000000000000001E-3</v>
      </c>
      <c r="P14" s="79">
        <f t="shared" si="3"/>
        <v>0</v>
      </c>
      <c r="Q14" s="72"/>
      <c r="R14" s="80">
        <f t="shared" si="4"/>
        <v>1.2699999999999999E-2</v>
      </c>
      <c r="S14" s="77"/>
      <c r="T14" s="92">
        <v>2.5000000000000001E-3</v>
      </c>
      <c r="U14" s="79">
        <f t="shared" si="0"/>
        <v>0</v>
      </c>
      <c r="V14" s="81"/>
    </row>
    <row r="15" spans="2:23" s="82" customFormat="1" ht="12" x14ac:dyDescent="0.2">
      <c r="B15" s="75"/>
      <c r="C15" s="76"/>
      <c r="D15" s="145"/>
      <c r="E15" s="145"/>
      <c r="F15" s="145"/>
      <c r="G15" s="146"/>
      <c r="H15" s="77"/>
      <c r="I15" s="92"/>
      <c r="J15" s="79"/>
      <c r="K15" s="77"/>
      <c r="L15" s="92"/>
      <c r="M15" s="79"/>
      <c r="N15" s="77"/>
      <c r="O15" s="92"/>
      <c r="P15" s="79"/>
      <c r="Q15" s="72"/>
      <c r="R15" s="80"/>
      <c r="S15" s="77"/>
      <c r="T15" s="92"/>
      <c r="U15" s="79"/>
      <c r="V15" s="81"/>
    </row>
    <row r="16" spans="2:23" s="60" customFormat="1" ht="12" x14ac:dyDescent="0.2">
      <c r="B16" s="67"/>
      <c r="C16" s="68" t="s">
        <v>53</v>
      </c>
      <c r="D16" s="147"/>
      <c r="E16" s="147"/>
      <c r="F16" s="147"/>
      <c r="G16" s="137"/>
      <c r="H16" s="70"/>
      <c r="I16" s="150"/>
      <c r="J16" s="71"/>
      <c r="K16" s="70"/>
      <c r="L16" s="150"/>
      <c r="M16" s="79"/>
      <c r="N16" s="70"/>
      <c r="O16" s="92"/>
      <c r="P16" s="79"/>
      <c r="Q16" s="72"/>
      <c r="R16" s="80"/>
      <c r="S16" s="70"/>
      <c r="T16" s="150"/>
      <c r="U16" s="79"/>
      <c r="V16" s="74"/>
    </row>
    <row r="17" spans="2:28" s="82" customFormat="1" ht="12" x14ac:dyDescent="0.2">
      <c r="B17" s="75"/>
      <c r="C17" s="148" t="s">
        <v>150</v>
      </c>
      <c r="D17" s="148" t="s">
        <v>129</v>
      </c>
      <c r="E17" s="148" t="s">
        <v>110</v>
      </c>
      <c r="F17" s="148" t="s">
        <v>110</v>
      </c>
      <c r="G17" s="146">
        <v>4499821.76</v>
      </c>
      <c r="H17" s="77"/>
      <c r="I17" s="149">
        <v>0</v>
      </c>
      <c r="J17" s="79">
        <f t="shared" ref="J17:J43" si="5">G17*I17</f>
        <v>0</v>
      </c>
      <c r="K17" s="77"/>
      <c r="L17" s="149">
        <v>0</v>
      </c>
      <c r="M17" s="79">
        <f t="shared" si="2"/>
        <v>0</v>
      </c>
      <c r="N17" s="77"/>
      <c r="O17" s="149">
        <v>0</v>
      </c>
      <c r="P17" s="79">
        <f t="shared" si="3"/>
        <v>0</v>
      </c>
      <c r="Q17" s="72"/>
      <c r="R17" s="80">
        <f t="shared" si="4"/>
        <v>0</v>
      </c>
      <c r="S17" s="77"/>
      <c r="T17" s="149">
        <v>2.5000000000000001E-3</v>
      </c>
      <c r="U17" s="79">
        <f t="shared" ref="U17:U43" si="6">G17*T17</f>
        <v>11249.554399999999</v>
      </c>
      <c r="V17" s="66"/>
      <c r="X17" s="83"/>
      <c r="Y17" s="84"/>
      <c r="Z17" s="85"/>
      <c r="AA17" s="84"/>
      <c r="AB17" s="86"/>
    </row>
    <row r="18" spans="2:28" s="82" customFormat="1" ht="12" x14ac:dyDescent="0.2">
      <c r="B18" s="75"/>
      <c r="C18" s="76" t="s">
        <v>119</v>
      </c>
      <c r="D18" s="145" t="s">
        <v>120</v>
      </c>
      <c r="E18" s="145" t="s">
        <v>173</v>
      </c>
      <c r="F18" s="145" t="s">
        <v>204</v>
      </c>
      <c r="G18" s="146">
        <v>40756.449999999997</v>
      </c>
      <c r="H18" s="77"/>
      <c r="I18" s="92">
        <v>5.8999999999999999E-3</v>
      </c>
      <c r="J18" s="79">
        <f t="shared" si="5"/>
        <v>240.46305499999997</v>
      </c>
      <c r="K18" s="77"/>
      <c r="L18" s="92">
        <v>0</v>
      </c>
      <c r="M18" s="79">
        <f t="shared" si="2"/>
        <v>0</v>
      </c>
      <c r="N18" s="77"/>
      <c r="O18" s="92">
        <v>8.9999999999999993E-3</v>
      </c>
      <c r="P18" s="79">
        <f t="shared" si="3"/>
        <v>366.80804999999992</v>
      </c>
      <c r="Q18" s="72"/>
      <c r="R18" s="80">
        <f t="shared" si="4"/>
        <v>1.49E-2</v>
      </c>
      <c r="S18" s="77"/>
      <c r="T18" s="92">
        <v>1E-3</v>
      </c>
      <c r="U18" s="79">
        <f t="shared" si="6"/>
        <v>40.756450000000001</v>
      </c>
      <c r="V18" s="66"/>
      <c r="X18" s="87"/>
      <c r="Y18" s="88"/>
      <c r="Z18" s="85"/>
      <c r="AA18" s="88"/>
      <c r="AB18" s="86"/>
    </row>
    <row r="19" spans="2:28" s="82" customFormat="1" ht="12" x14ac:dyDescent="0.2">
      <c r="B19" s="75"/>
      <c r="C19" s="76" t="s">
        <v>133</v>
      </c>
      <c r="D19" s="145" t="s">
        <v>134</v>
      </c>
      <c r="E19" s="145" t="s">
        <v>174</v>
      </c>
      <c r="F19" s="145" t="s">
        <v>204</v>
      </c>
      <c r="G19" s="146">
        <v>40141.39</v>
      </c>
      <c r="H19" s="77"/>
      <c r="I19" s="92">
        <v>8.0000000000000002E-3</v>
      </c>
      <c r="J19" s="79">
        <f t="shared" si="5"/>
        <v>321.13112000000001</v>
      </c>
      <c r="K19" s="77"/>
      <c r="L19" s="92">
        <v>0</v>
      </c>
      <c r="M19" s="79">
        <f t="shared" si="2"/>
        <v>0</v>
      </c>
      <c r="N19" s="77"/>
      <c r="O19" s="92">
        <v>7.0000000000000001E-3</v>
      </c>
      <c r="P19" s="79">
        <f t="shared" si="3"/>
        <v>280.98973000000001</v>
      </c>
      <c r="Q19" s="72"/>
      <c r="R19" s="80">
        <f t="shared" si="4"/>
        <v>1.4999999999999999E-2</v>
      </c>
      <c r="S19" s="77"/>
      <c r="T19" s="92">
        <v>4.0000000000000001E-3</v>
      </c>
      <c r="U19" s="79">
        <f t="shared" si="6"/>
        <v>160.56556</v>
      </c>
      <c r="V19" s="66"/>
      <c r="X19" s="87"/>
      <c r="Y19" s="88"/>
      <c r="Z19" s="85"/>
      <c r="AA19" s="88"/>
      <c r="AB19" s="86"/>
    </row>
    <row r="20" spans="2:28" s="82" customFormat="1" ht="12" x14ac:dyDescent="0.2">
      <c r="B20" s="75"/>
      <c r="C20" s="76" t="s">
        <v>55</v>
      </c>
      <c r="D20" s="145" t="s">
        <v>137</v>
      </c>
      <c r="E20" s="145" t="s">
        <v>175</v>
      </c>
      <c r="F20" s="145" t="s">
        <v>127</v>
      </c>
      <c r="G20" s="146">
        <v>183264.34</v>
      </c>
      <c r="H20" s="77"/>
      <c r="I20" s="92">
        <v>8.5000000000000006E-3</v>
      </c>
      <c r="J20" s="79">
        <f t="shared" si="5"/>
        <v>1557.7468900000001</v>
      </c>
      <c r="K20" s="77"/>
      <c r="L20" s="92">
        <v>0</v>
      </c>
      <c r="M20" s="79">
        <f t="shared" si="2"/>
        <v>0</v>
      </c>
      <c r="N20" s="77"/>
      <c r="O20" s="92">
        <v>7.0000000000000001E-3</v>
      </c>
      <c r="P20" s="79">
        <f t="shared" si="3"/>
        <v>1282.8503800000001</v>
      </c>
      <c r="Q20" s="72"/>
      <c r="R20" s="80">
        <f t="shared" si="4"/>
        <v>1.55E-2</v>
      </c>
      <c r="S20" s="77"/>
      <c r="T20" s="92">
        <v>5.0000000000000001E-3</v>
      </c>
      <c r="U20" s="79">
        <f t="shared" si="6"/>
        <v>916.32169999999996</v>
      </c>
      <c r="V20" s="66"/>
      <c r="X20" s="87"/>
      <c r="Y20" s="88"/>
      <c r="Z20" s="85"/>
      <c r="AA20" s="88"/>
      <c r="AB20" s="86"/>
    </row>
    <row r="21" spans="2:28" s="82" customFormat="1" ht="12" x14ac:dyDescent="0.2">
      <c r="B21" s="75"/>
      <c r="C21" s="76" t="s">
        <v>55</v>
      </c>
      <c r="D21" s="145" t="s">
        <v>132</v>
      </c>
      <c r="E21" s="145" t="s">
        <v>176</v>
      </c>
      <c r="F21" s="145" t="s">
        <v>127</v>
      </c>
      <c r="G21" s="146">
        <v>38872.36</v>
      </c>
      <c r="H21" s="77"/>
      <c r="I21" s="92">
        <v>6.8999999999999999E-3</v>
      </c>
      <c r="J21" s="79">
        <f t="shared" si="5"/>
        <v>268.21928400000002</v>
      </c>
      <c r="K21" s="77"/>
      <c r="L21" s="92">
        <v>0</v>
      </c>
      <c r="M21" s="79">
        <f t="shared" si="2"/>
        <v>0</v>
      </c>
      <c r="N21" s="77"/>
      <c r="O21" s="92">
        <v>7.0000000000000001E-3</v>
      </c>
      <c r="P21" s="79">
        <f t="shared" si="3"/>
        <v>272.10651999999999</v>
      </c>
      <c r="Q21" s="72"/>
      <c r="R21" s="80">
        <f t="shared" si="4"/>
        <v>1.3899999999999999E-2</v>
      </c>
      <c r="S21" s="77"/>
      <c r="T21" s="92">
        <v>4.0000000000000001E-3</v>
      </c>
      <c r="U21" s="79">
        <f t="shared" si="6"/>
        <v>155.48944</v>
      </c>
      <c r="V21" s="66"/>
      <c r="X21" s="87"/>
      <c r="Y21" s="88"/>
      <c r="Z21" s="85"/>
      <c r="AA21" s="88"/>
      <c r="AB21" s="86"/>
    </row>
    <row r="22" spans="2:28" s="82" customFormat="1" ht="12" x14ac:dyDescent="0.2">
      <c r="B22" s="75"/>
      <c r="C22" s="76" t="s">
        <v>56</v>
      </c>
      <c r="D22" s="145" t="s">
        <v>111</v>
      </c>
      <c r="E22" s="145" t="s">
        <v>177</v>
      </c>
      <c r="F22" s="145" t="s">
        <v>206</v>
      </c>
      <c r="G22" s="146">
        <v>5987.13</v>
      </c>
      <c r="H22" s="77"/>
      <c r="I22" s="92">
        <v>0.01</v>
      </c>
      <c r="J22" s="79">
        <f t="shared" si="5"/>
        <v>59.871300000000005</v>
      </c>
      <c r="K22" s="77"/>
      <c r="L22" s="92">
        <v>0</v>
      </c>
      <c r="M22" s="79">
        <f t="shared" si="2"/>
        <v>0</v>
      </c>
      <c r="N22" s="77"/>
      <c r="O22" s="92">
        <v>8.9999999999999993E-3</v>
      </c>
      <c r="P22" s="79">
        <f t="shared" si="3"/>
        <v>53.884169999999997</v>
      </c>
      <c r="Q22" s="72"/>
      <c r="R22" s="80">
        <f t="shared" si="4"/>
        <v>1.9E-2</v>
      </c>
      <c r="S22" s="77"/>
      <c r="T22" s="92">
        <v>3.5000000000000001E-3</v>
      </c>
      <c r="U22" s="79">
        <f t="shared" si="6"/>
        <v>20.954955000000002</v>
      </c>
      <c r="V22" s="66"/>
      <c r="X22" s="83"/>
      <c r="Y22" s="84"/>
      <c r="Z22" s="85"/>
      <c r="AA22" s="84"/>
      <c r="AB22" s="86"/>
    </row>
    <row r="23" spans="2:28" s="82" customFormat="1" ht="12" x14ac:dyDescent="0.2">
      <c r="B23" s="75"/>
      <c r="C23" s="76" t="s">
        <v>57</v>
      </c>
      <c r="D23" s="145" t="s">
        <v>112</v>
      </c>
      <c r="E23" s="145" t="s">
        <v>178</v>
      </c>
      <c r="F23" s="145" t="s">
        <v>207</v>
      </c>
      <c r="G23" s="146">
        <v>28491.02</v>
      </c>
      <c r="H23" s="77"/>
      <c r="I23" s="92">
        <v>1.01E-2</v>
      </c>
      <c r="J23" s="79">
        <f t="shared" si="5"/>
        <v>287.75930199999999</v>
      </c>
      <c r="K23" s="77"/>
      <c r="L23" s="92">
        <v>0</v>
      </c>
      <c r="M23" s="79">
        <f t="shared" si="2"/>
        <v>0</v>
      </c>
      <c r="N23" s="77"/>
      <c r="O23" s="92">
        <v>7.0000000000000001E-3</v>
      </c>
      <c r="P23" s="79">
        <f t="shared" si="3"/>
        <v>199.43714</v>
      </c>
      <c r="Q23" s="72"/>
      <c r="R23" s="80">
        <f t="shared" si="4"/>
        <v>1.7100000000000001E-2</v>
      </c>
      <c r="S23" s="77"/>
      <c r="T23" s="92">
        <v>3.5000000000000001E-3</v>
      </c>
      <c r="U23" s="79">
        <f t="shared" si="6"/>
        <v>99.71857</v>
      </c>
      <c r="V23" s="66"/>
      <c r="X23" s="87"/>
      <c r="Y23" s="88"/>
      <c r="Z23" s="85"/>
      <c r="AA23" s="88"/>
      <c r="AB23" s="86"/>
    </row>
    <row r="24" spans="2:28" s="82" customFormat="1" ht="12" x14ac:dyDescent="0.2">
      <c r="B24" s="75"/>
      <c r="C24" s="76" t="s">
        <v>57</v>
      </c>
      <c r="D24" s="145" t="s">
        <v>118</v>
      </c>
      <c r="E24" s="145" t="s">
        <v>179</v>
      </c>
      <c r="F24" s="145" t="s">
        <v>208</v>
      </c>
      <c r="G24" s="146">
        <v>15.86</v>
      </c>
      <c r="H24" s="77"/>
      <c r="I24" s="92">
        <v>9.4000000000000004E-3</v>
      </c>
      <c r="J24" s="79">
        <f t="shared" si="5"/>
        <v>0.14908399999999999</v>
      </c>
      <c r="K24" s="77"/>
      <c r="L24" s="92">
        <v>0</v>
      </c>
      <c r="M24" s="79">
        <f t="shared" si="2"/>
        <v>0</v>
      </c>
      <c r="N24" s="77"/>
      <c r="O24" s="92">
        <v>7.0000000000000001E-3</v>
      </c>
      <c r="P24" s="79">
        <f t="shared" si="3"/>
        <v>0.11101999999999999</v>
      </c>
      <c r="Q24" s="72"/>
      <c r="R24" s="80">
        <f t="shared" si="4"/>
        <v>1.6400000000000001E-2</v>
      </c>
      <c r="S24" s="77"/>
      <c r="T24" s="92">
        <v>4.0000000000000001E-3</v>
      </c>
      <c r="U24" s="79">
        <f t="shared" si="6"/>
        <v>6.3439999999999996E-2</v>
      </c>
      <c r="V24" s="66"/>
      <c r="X24" s="83"/>
      <c r="Y24" s="84"/>
      <c r="Z24" s="85"/>
      <c r="AA24" s="84"/>
      <c r="AB24" s="86"/>
    </row>
    <row r="25" spans="2:28" s="82" customFormat="1" ht="12" x14ac:dyDescent="0.2">
      <c r="B25" s="75"/>
      <c r="C25" s="76" t="s">
        <v>56</v>
      </c>
      <c r="D25" s="145" t="s">
        <v>121</v>
      </c>
      <c r="E25" s="145" t="s">
        <v>180</v>
      </c>
      <c r="F25" s="145" t="s">
        <v>208</v>
      </c>
      <c r="G25" s="146">
        <v>698515.86</v>
      </c>
      <c r="H25" s="77"/>
      <c r="I25" s="92">
        <v>9.1999999999999998E-3</v>
      </c>
      <c r="J25" s="79">
        <f t="shared" si="5"/>
        <v>6426.3459119999998</v>
      </c>
      <c r="K25" s="77"/>
      <c r="L25" s="92">
        <v>0</v>
      </c>
      <c r="M25" s="79">
        <f t="shared" si="2"/>
        <v>0</v>
      </c>
      <c r="N25" s="77"/>
      <c r="O25" s="92">
        <v>8.9999999999999993E-3</v>
      </c>
      <c r="P25" s="79">
        <f t="shared" si="3"/>
        <v>6286.6427399999993</v>
      </c>
      <c r="Q25" s="72"/>
      <c r="R25" s="80">
        <f t="shared" si="4"/>
        <v>1.8200000000000001E-2</v>
      </c>
      <c r="S25" s="77"/>
      <c r="T25" s="92">
        <v>2.5000000000000001E-3</v>
      </c>
      <c r="U25" s="79">
        <f t="shared" si="6"/>
        <v>1746.2896499999999</v>
      </c>
      <c r="V25" s="66"/>
      <c r="X25" s="89"/>
      <c r="Y25" s="90"/>
      <c r="Z25" s="85"/>
      <c r="AA25" s="90"/>
      <c r="AB25" s="86"/>
    </row>
    <row r="26" spans="2:28" s="82" customFormat="1" ht="12" x14ac:dyDescent="0.2">
      <c r="B26" s="75"/>
      <c r="C26" s="76" t="s">
        <v>56</v>
      </c>
      <c r="D26" s="145" t="s">
        <v>122</v>
      </c>
      <c r="E26" s="145" t="s">
        <v>181</v>
      </c>
      <c r="F26" s="145" t="s">
        <v>208</v>
      </c>
      <c r="G26" s="146">
        <v>80862.83</v>
      </c>
      <c r="H26" s="77"/>
      <c r="I26" s="92">
        <v>9.4000000000000004E-3</v>
      </c>
      <c r="J26" s="79">
        <f t="shared" si="5"/>
        <v>760.11060200000009</v>
      </c>
      <c r="K26" s="77"/>
      <c r="L26" s="92">
        <v>0</v>
      </c>
      <c r="M26" s="79">
        <f t="shared" si="2"/>
        <v>0</v>
      </c>
      <c r="N26" s="77"/>
      <c r="O26" s="92">
        <v>8.9999999999999993E-3</v>
      </c>
      <c r="P26" s="79">
        <f t="shared" si="3"/>
        <v>727.76546999999994</v>
      </c>
      <c r="Q26" s="72"/>
      <c r="R26" s="80">
        <f t="shared" si="4"/>
        <v>1.84E-2</v>
      </c>
      <c r="S26" s="77"/>
      <c r="T26" s="92">
        <v>2.5000000000000001E-3</v>
      </c>
      <c r="U26" s="79">
        <f t="shared" si="6"/>
        <v>202.15707500000002</v>
      </c>
      <c r="V26" s="66"/>
      <c r="X26" s="89"/>
      <c r="Y26" s="90"/>
      <c r="Z26" s="85"/>
      <c r="AA26" s="90"/>
      <c r="AB26" s="86"/>
    </row>
    <row r="27" spans="2:28" s="82" customFormat="1" ht="12" x14ac:dyDescent="0.2">
      <c r="B27" s="75"/>
      <c r="C27" s="76" t="s">
        <v>110</v>
      </c>
      <c r="D27" s="145" t="s">
        <v>145</v>
      </c>
      <c r="E27" s="145" t="s">
        <v>110</v>
      </c>
      <c r="F27" s="145" t="s">
        <v>110</v>
      </c>
      <c r="G27" s="146">
        <v>370368.16</v>
      </c>
      <c r="H27" s="77"/>
      <c r="I27" s="92">
        <v>9.4999999999999998E-3</v>
      </c>
      <c r="J27" s="79">
        <f t="shared" si="5"/>
        <v>3518.4975199999999</v>
      </c>
      <c r="K27" s="77"/>
      <c r="L27" s="92">
        <v>0</v>
      </c>
      <c r="M27" s="79">
        <f t="shared" si="2"/>
        <v>0</v>
      </c>
      <c r="N27" s="77"/>
      <c r="O27" s="92">
        <v>7.0000000000000001E-3</v>
      </c>
      <c r="P27" s="79">
        <f t="shared" si="3"/>
        <v>2592.5771199999999</v>
      </c>
      <c r="Q27" s="72"/>
      <c r="R27" s="80">
        <f t="shared" si="4"/>
        <v>1.6500000000000001E-2</v>
      </c>
      <c r="S27" s="77"/>
      <c r="T27" s="92">
        <v>4.0000000000000001E-3</v>
      </c>
      <c r="U27" s="79">
        <f t="shared" si="6"/>
        <v>1481.47264</v>
      </c>
      <c r="V27" s="66"/>
      <c r="X27" s="89"/>
      <c r="Y27" s="90"/>
      <c r="Z27" s="85"/>
      <c r="AA27" s="90"/>
      <c r="AB27" s="86"/>
    </row>
    <row r="28" spans="2:28" s="82" customFormat="1" ht="12" x14ac:dyDescent="0.2">
      <c r="B28" s="75"/>
      <c r="C28" s="76" t="s">
        <v>58</v>
      </c>
      <c r="D28" s="145" t="s">
        <v>113</v>
      </c>
      <c r="E28" s="145" t="s">
        <v>182</v>
      </c>
      <c r="F28" s="145" t="s">
        <v>114</v>
      </c>
      <c r="G28" s="146">
        <v>34321.199999999997</v>
      </c>
      <c r="H28" s="77"/>
      <c r="I28" s="92">
        <v>6.1000000000000004E-3</v>
      </c>
      <c r="J28" s="79">
        <f t="shared" si="5"/>
        <v>209.35932</v>
      </c>
      <c r="K28" s="77"/>
      <c r="L28" s="92">
        <v>0</v>
      </c>
      <c r="M28" s="79">
        <f t="shared" si="2"/>
        <v>0</v>
      </c>
      <c r="N28" s="77"/>
      <c r="O28" s="92">
        <v>8.9999999999999993E-3</v>
      </c>
      <c r="P28" s="79">
        <f t="shared" si="3"/>
        <v>308.89079999999996</v>
      </c>
      <c r="Q28" s="72"/>
      <c r="R28" s="80">
        <f t="shared" si="4"/>
        <v>1.5099999999999999E-2</v>
      </c>
      <c r="S28" s="77"/>
      <c r="T28" s="92">
        <v>2.5000000000000001E-3</v>
      </c>
      <c r="U28" s="79">
        <f t="shared" si="6"/>
        <v>85.802999999999997</v>
      </c>
      <c r="V28" s="66"/>
      <c r="X28" s="89"/>
      <c r="Y28" s="90"/>
      <c r="Z28" s="85"/>
      <c r="AA28" s="90"/>
      <c r="AB28" s="86"/>
    </row>
    <row r="29" spans="2:28" s="82" customFormat="1" ht="12" x14ac:dyDescent="0.2">
      <c r="B29" s="75"/>
      <c r="C29" s="76" t="s">
        <v>58</v>
      </c>
      <c r="D29" s="145" t="s">
        <v>117</v>
      </c>
      <c r="E29" s="145" t="s">
        <v>183</v>
      </c>
      <c r="F29" s="145" t="s">
        <v>208</v>
      </c>
      <c r="G29" s="146">
        <v>21191.98</v>
      </c>
      <c r="H29" s="77"/>
      <c r="I29" s="92">
        <v>9.9000000000000008E-3</v>
      </c>
      <c r="J29" s="79">
        <f t="shared" si="5"/>
        <v>209.80060200000003</v>
      </c>
      <c r="K29" s="77"/>
      <c r="L29" s="92">
        <v>0</v>
      </c>
      <c r="M29" s="79">
        <f t="shared" si="2"/>
        <v>0</v>
      </c>
      <c r="N29" s="77"/>
      <c r="O29" s="92">
        <v>7.0000000000000001E-3</v>
      </c>
      <c r="P29" s="79">
        <f t="shared" si="3"/>
        <v>148.34386000000001</v>
      </c>
      <c r="Q29" s="72"/>
      <c r="R29" s="80">
        <f t="shared" si="4"/>
        <v>1.6900000000000002E-2</v>
      </c>
      <c r="S29" s="77"/>
      <c r="T29" s="92">
        <v>5.0000000000000001E-3</v>
      </c>
      <c r="U29" s="79">
        <f t="shared" si="6"/>
        <v>105.9599</v>
      </c>
      <c r="V29" s="66"/>
      <c r="X29" s="89"/>
      <c r="Y29" s="90"/>
      <c r="Z29" s="85"/>
      <c r="AA29" s="90"/>
      <c r="AB29" s="86"/>
    </row>
    <row r="30" spans="2:28" s="82" customFormat="1" ht="12" x14ac:dyDescent="0.2">
      <c r="B30" s="75"/>
      <c r="C30" s="76" t="s">
        <v>57</v>
      </c>
      <c r="D30" s="145" t="s">
        <v>126</v>
      </c>
      <c r="E30" s="145" t="s">
        <v>184</v>
      </c>
      <c r="F30" s="145" t="s">
        <v>127</v>
      </c>
      <c r="G30" s="146">
        <v>111124.98</v>
      </c>
      <c r="H30" s="77"/>
      <c r="I30" s="92">
        <v>8.3999999999999995E-3</v>
      </c>
      <c r="J30" s="79">
        <f t="shared" si="5"/>
        <v>933.4498319999999</v>
      </c>
      <c r="K30" s="77"/>
      <c r="L30" s="92">
        <v>0</v>
      </c>
      <c r="M30" s="79">
        <f t="shared" si="2"/>
        <v>0</v>
      </c>
      <c r="N30" s="77"/>
      <c r="O30" s="92">
        <v>7.0000000000000001E-3</v>
      </c>
      <c r="P30" s="79">
        <f t="shared" si="3"/>
        <v>777.87486000000001</v>
      </c>
      <c r="Q30" s="72"/>
      <c r="R30" s="80">
        <f t="shared" si="4"/>
        <v>1.54E-2</v>
      </c>
      <c r="S30" s="77"/>
      <c r="T30" s="92">
        <v>5.0000000000000001E-3</v>
      </c>
      <c r="U30" s="79">
        <f t="shared" si="6"/>
        <v>555.62490000000003</v>
      </c>
      <c r="V30" s="66"/>
      <c r="X30" s="89"/>
      <c r="Y30" s="90"/>
      <c r="Z30" s="85"/>
      <c r="AA30" s="90"/>
      <c r="AB30" s="86"/>
    </row>
    <row r="31" spans="2:28" s="82" customFormat="1" ht="12" x14ac:dyDescent="0.2">
      <c r="B31" s="75"/>
      <c r="C31" s="76" t="s">
        <v>59</v>
      </c>
      <c r="D31" s="145" t="s">
        <v>128</v>
      </c>
      <c r="E31" s="145" t="s">
        <v>185</v>
      </c>
      <c r="F31" s="145" t="s">
        <v>127</v>
      </c>
      <c r="G31" s="146">
        <v>35108.769999999997</v>
      </c>
      <c r="H31" s="77"/>
      <c r="I31" s="92">
        <v>1.2500000000000001E-2</v>
      </c>
      <c r="J31" s="79">
        <f t="shared" si="5"/>
        <v>438.85962499999999</v>
      </c>
      <c r="K31" s="77"/>
      <c r="L31" s="92">
        <v>0</v>
      </c>
      <c r="M31" s="79">
        <f t="shared" si="2"/>
        <v>0</v>
      </c>
      <c r="N31" s="77"/>
      <c r="O31" s="92">
        <v>7.0000000000000001E-3</v>
      </c>
      <c r="P31" s="79">
        <f t="shared" si="3"/>
        <v>245.76138999999998</v>
      </c>
      <c r="Q31" s="72"/>
      <c r="R31" s="80">
        <f t="shared" si="4"/>
        <v>1.95E-2</v>
      </c>
      <c r="S31" s="77"/>
      <c r="T31" s="92">
        <v>5.0000000000000001E-3</v>
      </c>
      <c r="U31" s="79">
        <f t="shared" si="6"/>
        <v>175.54384999999999</v>
      </c>
      <c r="V31" s="66"/>
      <c r="X31" s="89"/>
      <c r="Y31" s="90"/>
      <c r="Z31" s="85"/>
      <c r="AA31" s="90"/>
      <c r="AB31" s="86"/>
    </row>
    <row r="32" spans="2:28" s="82" customFormat="1" ht="12" x14ac:dyDescent="0.2">
      <c r="B32" s="75"/>
      <c r="C32" s="76" t="s">
        <v>61</v>
      </c>
      <c r="D32" s="145" t="s">
        <v>130</v>
      </c>
      <c r="E32" s="145" t="s">
        <v>186</v>
      </c>
      <c r="F32" s="145" t="s">
        <v>208</v>
      </c>
      <c r="G32" s="146">
        <v>108592.31</v>
      </c>
      <c r="H32" s="77"/>
      <c r="I32" s="92">
        <v>1.14E-2</v>
      </c>
      <c r="J32" s="79">
        <f t="shared" si="5"/>
        <v>1237.9523340000001</v>
      </c>
      <c r="K32" s="77"/>
      <c r="L32" s="92">
        <v>0</v>
      </c>
      <c r="M32" s="79">
        <f t="shared" si="2"/>
        <v>0</v>
      </c>
      <c r="N32" s="77"/>
      <c r="O32" s="92">
        <v>7.0000000000000001E-3</v>
      </c>
      <c r="P32" s="79">
        <f t="shared" si="3"/>
        <v>760.14616999999998</v>
      </c>
      <c r="Q32" s="72"/>
      <c r="R32" s="80">
        <f t="shared" si="4"/>
        <v>1.84E-2</v>
      </c>
      <c r="S32" s="77"/>
      <c r="T32" s="92">
        <v>4.0000000000000001E-3</v>
      </c>
      <c r="U32" s="79">
        <f t="shared" si="6"/>
        <v>434.36923999999999</v>
      </c>
      <c r="V32" s="66"/>
      <c r="X32" s="89"/>
      <c r="Y32" s="90"/>
      <c r="Z32" s="85"/>
      <c r="AA32" s="90"/>
      <c r="AB32" s="86"/>
    </row>
    <row r="33" spans="2:28" s="82" customFormat="1" ht="12" x14ac:dyDescent="0.2">
      <c r="B33" s="75"/>
      <c r="C33" s="76" t="s">
        <v>61</v>
      </c>
      <c r="D33" s="145" t="s">
        <v>200</v>
      </c>
      <c r="E33" s="145" t="s">
        <v>202</v>
      </c>
      <c r="F33" s="145" t="s">
        <v>201</v>
      </c>
      <c r="G33" s="146">
        <v>60161.86</v>
      </c>
      <c r="H33" s="77"/>
      <c r="I33" s="92">
        <v>1.1599999999999999E-2</v>
      </c>
      <c r="J33" s="79">
        <f t="shared" si="5"/>
        <v>697.87757599999998</v>
      </c>
      <c r="K33" s="77"/>
      <c r="L33" s="92">
        <v>0</v>
      </c>
      <c r="M33" s="79">
        <f t="shared" si="2"/>
        <v>0</v>
      </c>
      <c r="N33" s="77"/>
      <c r="O33" s="92">
        <v>7.0000000000000001E-3</v>
      </c>
      <c r="P33" s="79">
        <f t="shared" si="3"/>
        <v>421.13301999999999</v>
      </c>
      <c r="Q33" s="72"/>
      <c r="R33" s="80">
        <f t="shared" si="4"/>
        <v>1.8599999999999998E-2</v>
      </c>
      <c r="S33" s="77"/>
      <c r="T33" s="92">
        <v>3.5000000000000001E-3</v>
      </c>
      <c r="U33" s="79">
        <f t="shared" si="6"/>
        <v>210.56650999999999</v>
      </c>
      <c r="V33" s="66"/>
      <c r="X33" s="89"/>
      <c r="Y33" s="90"/>
      <c r="Z33" s="85"/>
      <c r="AA33" s="90"/>
      <c r="AB33" s="86"/>
    </row>
    <row r="34" spans="2:28" s="82" customFormat="1" ht="12" x14ac:dyDescent="0.2">
      <c r="B34" s="75"/>
      <c r="C34" s="76" t="s">
        <v>60</v>
      </c>
      <c r="D34" s="145" t="s">
        <v>144</v>
      </c>
      <c r="E34" s="145" t="s">
        <v>187</v>
      </c>
      <c r="F34" s="145" t="s">
        <v>127</v>
      </c>
      <c r="G34" s="146">
        <v>44321.06</v>
      </c>
      <c r="H34" s="77"/>
      <c r="I34" s="92">
        <v>6.7999999999999996E-3</v>
      </c>
      <c r="J34" s="79">
        <f t="shared" si="5"/>
        <v>301.38320799999997</v>
      </c>
      <c r="K34" s="77"/>
      <c r="L34" s="92">
        <v>0</v>
      </c>
      <c r="M34" s="79">
        <f t="shared" si="2"/>
        <v>0</v>
      </c>
      <c r="N34" s="77"/>
      <c r="O34" s="92">
        <v>7.0000000000000001E-3</v>
      </c>
      <c r="P34" s="79">
        <f t="shared" si="3"/>
        <v>310.24741999999998</v>
      </c>
      <c r="Q34" s="72"/>
      <c r="R34" s="80">
        <f t="shared" si="4"/>
        <v>1.38E-2</v>
      </c>
      <c r="S34" s="77"/>
      <c r="T34" s="92">
        <v>4.0000000000000001E-3</v>
      </c>
      <c r="U34" s="79">
        <f t="shared" si="6"/>
        <v>177.28423999999998</v>
      </c>
      <c r="V34" s="66"/>
      <c r="X34" s="89"/>
      <c r="Y34" s="90"/>
      <c r="Z34" s="85"/>
      <c r="AA34" s="90"/>
      <c r="AB34" s="86"/>
    </row>
    <row r="35" spans="2:28" s="82" customFormat="1" ht="12" x14ac:dyDescent="0.2">
      <c r="B35" s="75"/>
      <c r="C35" s="76" t="s">
        <v>63</v>
      </c>
      <c r="D35" s="145" t="s">
        <v>115</v>
      </c>
      <c r="E35" s="145" t="s">
        <v>188</v>
      </c>
      <c r="F35" s="145" t="s">
        <v>206</v>
      </c>
      <c r="G35" s="146">
        <v>34870.129999999997</v>
      </c>
      <c r="H35" s="77"/>
      <c r="I35" s="92">
        <v>1.29E-2</v>
      </c>
      <c r="J35" s="79">
        <f t="shared" si="5"/>
        <v>449.82467699999995</v>
      </c>
      <c r="K35" s="77"/>
      <c r="L35" s="92">
        <v>0</v>
      </c>
      <c r="M35" s="79">
        <f t="shared" si="2"/>
        <v>0</v>
      </c>
      <c r="N35" s="77"/>
      <c r="O35" s="92">
        <v>7.0000000000000001E-3</v>
      </c>
      <c r="P35" s="79">
        <f t="shared" si="3"/>
        <v>244.09090999999998</v>
      </c>
      <c r="Q35" s="72"/>
      <c r="R35" s="80">
        <f t="shared" si="4"/>
        <v>1.9900000000000001E-2</v>
      </c>
      <c r="S35" s="77"/>
      <c r="T35" s="92">
        <v>3.5000000000000001E-3</v>
      </c>
      <c r="U35" s="79">
        <f t="shared" si="6"/>
        <v>122.04545499999999</v>
      </c>
      <c r="V35" s="66"/>
    </row>
    <row r="36" spans="2:28" s="82" customFormat="1" ht="12" x14ac:dyDescent="0.2">
      <c r="B36" s="75"/>
      <c r="C36" s="76" t="s">
        <v>64</v>
      </c>
      <c r="D36" s="145" t="s">
        <v>139</v>
      </c>
      <c r="E36" s="145" t="s">
        <v>189</v>
      </c>
      <c r="F36" s="145" t="s">
        <v>105</v>
      </c>
      <c r="G36" s="146">
        <v>11969.34</v>
      </c>
      <c r="H36" s="77"/>
      <c r="I36" s="92">
        <v>1.34E-2</v>
      </c>
      <c r="J36" s="79">
        <f t="shared" si="5"/>
        <v>160.38915600000001</v>
      </c>
      <c r="K36" s="77"/>
      <c r="L36" s="92">
        <v>0</v>
      </c>
      <c r="M36" s="79">
        <f t="shared" si="2"/>
        <v>0</v>
      </c>
      <c r="N36" s="77"/>
      <c r="O36" s="92">
        <v>7.0000000000000001E-3</v>
      </c>
      <c r="P36" s="79">
        <f t="shared" si="3"/>
        <v>83.785380000000004</v>
      </c>
      <c r="Q36" s="72"/>
      <c r="R36" s="80">
        <f t="shared" si="4"/>
        <v>2.0400000000000001E-2</v>
      </c>
      <c r="S36" s="77"/>
      <c r="T36" s="92">
        <v>4.0000000000000001E-3</v>
      </c>
      <c r="U36" s="79">
        <f t="shared" si="6"/>
        <v>47.877360000000003</v>
      </c>
      <c r="V36" s="66"/>
    </row>
    <row r="37" spans="2:28" s="82" customFormat="1" ht="12" x14ac:dyDescent="0.2">
      <c r="B37" s="75"/>
      <c r="C37" s="76" t="s">
        <v>62</v>
      </c>
      <c r="D37" s="145" t="s">
        <v>140</v>
      </c>
      <c r="E37" s="145" t="s">
        <v>190</v>
      </c>
      <c r="F37" s="145" t="s">
        <v>127</v>
      </c>
      <c r="G37" s="146">
        <v>11289.44</v>
      </c>
      <c r="H37" s="77"/>
      <c r="I37" s="92">
        <v>6.8999999999999999E-3</v>
      </c>
      <c r="J37" s="79">
        <f t="shared" si="5"/>
        <v>77.897136000000003</v>
      </c>
      <c r="K37" s="77"/>
      <c r="L37" s="92">
        <v>0</v>
      </c>
      <c r="M37" s="79">
        <f t="shared" si="2"/>
        <v>0</v>
      </c>
      <c r="N37" s="77"/>
      <c r="O37" s="92">
        <v>7.0000000000000001E-3</v>
      </c>
      <c r="P37" s="79">
        <f t="shared" si="3"/>
        <v>79.026080000000007</v>
      </c>
      <c r="Q37" s="72"/>
      <c r="R37" s="80">
        <f t="shared" si="4"/>
        <v>1.3899999999999999E-2</v>
      </c>
      <c r="S37" s="77"/>
      <c r="T37" s="92">
        <v>4.0000000000000001E-3</v>
      </c>
      <c r="U37" s="79">
        <f t="shared" si="6"/>
        <v>45.157760000000003</v>
      </c>
      <c r="V37" s="66"/>
    </row>
    <row r="38" spans="2:28" s="82" customFormat="1" ht="12" x14ac:dyDescent="0.2">
      <c r="B38" s="75"/>
      <c r="C38" s="76" t="s">
        <v>124</v>
      </c>
      <c r="D38" s="145" t="s">
        <v>209</v>
      </c>
      <c r="E38" s="145" t="s">
        <v>210</v>
      </c>
      <c r="F38" s="145" t="s">
        <v>204</v>
      </c>
      <c r="G38" s="146">
        <v>9037.17</v>
      </c>
      <c r="H38" s="77"/>
      <c r="I38" s="92">
        <v>1.01E-2</v>
      </c>
      <c r="J38" s="79">
        <f t="shared" si="5"/>
        <v>91.27541699999999</v>
      </c>
      <c r="K38" s="77"/>
      <c r="L38" s="92">
        <v>0</v>
      </c>
      <c r="M38" s="79">
        <f t="shared" si="2"/>
        <v>0</v>
      </c>
      <c r="N38" s="77"/>
      <c r="O38" s="92">
        <v>7.0000000000000001E-3</v>
      </c>
      <c r="P38" s="79">
        <f t="shared" si="3"/>
        <v>63.260190000000001</v>
      </c>
      <c r="Q38" s="72"/>
      <c r="R38" s="80">
        <f t="shared" si="4"/>
        <v>1.7100000000000001E-2</v>
      </c>
      <c r="S38" s="77"/>
      <c r="T38" s="92">
        <v>3.5000000000000001E-3</v>
      </c>
      <c r="U38" s="79">
        <f t="shared" si="6"/>
        <v>31.630095000000001</v>
      </c>
      <c r="V38" s="66"/>
    </row>
    <row r="39" spans="2:28" s="82" customFormat="1" ht="12" x14ac:dyDescent="0.2">
      <c r="B39" s="75"/>
      <c r="C39" s="76" t="s">
        <v>65</v>
      </c>
      <c r="D39" s="145" t="s">
        <v>138</v>
      </c>
      <c r="E39" s="145" t="s">
        <v>191</v>
      </c>
      <c r="F39" s="145" t="s">
        <v>127</v>
      </c>
      <c r="G39" s="146">
        <v>152895.67000000001</v>
      </c>
      <c r="H39" s="77"/>
      <c r="I39" s="92">
        <v>1.2E-2</v>
      </c>
      <c r="J39" s="79">
        <f t="shared" si="5"/>
        <v>1834.7480400000002</v>
      </c>
      <c r="K39" s="77"/>
      <c r="L39" s="92">
        <v>0</v>
      </c>
      <c r="M39" s="79">
        <f t="shared" si="2"/>
        <v>0</v>
      </c>
      <c r="N39" s="77"/>
      <c r="O39" s="92">
        <v>7.0000000000000001E-3</v>
      </c>
      <c r="P39" s="79">
        <f t="shared" si="3"/>
        <v>1070.2696900000001</v>
      </c>
      <c r="Q39" s="72"/>
      <c r="R39" s="80">
        <f t="shared" si="4"/>
        <v>1.9E-2</v>
      </c>
      <c r="S39" s="77"/>
      <c r="T39" s="92">
        <v>4.4999999999999997E-3</v>
      </c>
      <c r="U39" s="79">
        <f t="shared" si="6"/>
        <v>688.03051500000004</v>
      </c>
      <c r="V39" s="66"/>
      <c r="X39" s="89"/>
      <c r="Y39" s="90"/>
      <c r="Z39" s="85"/>
      <c r="AA39" s="90"/>
      <c r="AB39" s="86"/>
    </row>
    <row r="40" spans="2:28" s="82" customFormat="1" ht="12" x14ac:dyDescent="0.2">
      <c r="B40" s="75"/>
      <c r="C40" s="76" t="s">
        <v>146</v>
      </c>
      <c r="D40" s="145" t="s">
        <v>147</v>
      </c>
      <c r="E40" s="145" t="s">
        <v>192</v>
      </c>
      <c r="F40" s="145" t="s">
        <v>105</v>
      </c>
      <c r="G40" s="146">
        <v>31498.22</v>
      </c>
      <c r="H40" s="77"/>
      <c r="I40" s="92">
        <v>1.2500000000000001E-2</v>
      </c>
      <c r="J40" s="79">
        <f t="shared" si="5"/>
        <v>393.72775000000001</v>
      </c>
      <c r="K40" s="77"/>
      <c r="L40" s="92">
        <v>0</v>
      </c>
      <c r="M40" s="79">
        <f t="shared" si="2"/>
        <v>0</v>
      </c>
      <c r="N40" s="77"/>
      <c r="O40" s="92">
        <v>7.0000000000000001E-3</v>
      </c>
      <c r="P40" s="79">
        <f t="shared" si="3"/>
        <v>220.48754000000002</v>
      </c>
      <c r="Q40" s="72"/>
      <c r="R40" s="80">
        <f t="shared" si="4"/>
        <v>1.95E-2</v>
      </c>
      <c r="S40" s="77"/>
      <c r="T40" s="92">
        <v>4.0000000000000001E-3</v>
      </c>
      <c r="U40" s="79">
        <f t="shared" si="6"/>
        <v>125.99288000000001</v>
      </c>
      <c r="V40" s="66"/>
      <c r="X40" s="89"/>
      <c r="Y40" s="90"/>
      <c r="Z40" s="85"/>
      <c r="AA40" s="90"/>
      <c r="AB40" s="86"/>
    </row>
    <row r="41" spans="2:28" s="82" customFormat="1" ht="12" x14ac:dyDescent="0.2">
      <c r="B41" s="75"/>
      <c r="C41" s="76" t="s">
        <v>66</v>
      </c>
      <c r="D41" s="145" t="s">
        <v>148</v>
      </c>
      <c r="E41" s="145" t="s">
        <v>193</v>
      </c>
      <c r="F41" s="145" t="s">
        <v>127</v>
      </c>
      <c r="G41" s="146">
        <v>54949</v>
      </c>
      <c r="H41" s="77"/>
      <c r="I41" s="92">
        <v>7.4000000000000003E-3</v>
      </c>
      <c r="J41" s="79">
        <f t="shared" si="5"/>
        <v>406.62260000000003</v>
      </c>
      <c r="K41" s="77"/>
      <c r="L41" s="92">
        <v>0</v>
      </c>
      <c r="M41" s="79">
        <f t="shared" si="2"/>
        <v>0</v>
      </c>
      <c r="N41" s="77"/>
      <c r="O41" s="92">
        <v>7.0000000000000001E-3</v>
      </c>
      <c r="P41" s="79">
        <f t="shared" si="3"/>
        <v>384.64300000000003</v>
      </c>
      <c r="Q41" s="72"/>
      <c r="R41" s="80">
        <f t="shared" si="4"/>
        <v>1.44E-2</v>
      </c>
      <c r="S41" s="77"/>
      <c r="T41" s="92">
        <v>4.0000000000000001E-3</v>
      </c>
      <c r="U41" s="79">
        <f t="shared" si="6"/>
        <v>219.79599999999999</v>
      </c>
      <c r="V41" s="66"/>
      <c r="X41" s="89"/>
      <c r="Y41" s="90"/>
      <c r="Z41" s="85"/>
      <c r="AA41" s="90"/>
      <c r="AB41" s="86"/>
    </row>
    <row r="42" spans="2:28" s="82" customFormat="1" ht="12" x14ac:dyDescent="0.2">
      <c r="B42" s="75"/>
      <c r="C42" s="76" t="s">
        <v>50</v>
      </c>
      <c r="D42" s="145" t="s">
        <v>123</v>
      </c>
      <c r="E42" s="145" t="s">
        <v>194</v>
      </c>
      <c r="F42" s="145" t="s">
        <v>208</v>
      </c>
      <c r="G42" s="146">
        <v>42731.26</v>
      </c>
      <c r="H42" s="77"/>
      <c r="I42" s="92">
        <v>6.0000000000000001E-3</v>
      </c>
      <c r="J42" s="79">
        <f t="shared" si="5"/>
        <v>256.38756000000001</v>
      </c>
      <c r="K42" s="77"/>
      <c r="L42" s="92">
        <v>0</v>
      </c>
      <c r="M42" s="79">
        <f t="shared" si="2"/>
        <v>0</v>
      </c>
      <c r="N42" s="77"/>
      <c r="O42" s="92">
        <v>8.9999999999999993E-3</v>
      </c>
      <c r="P42" s="79">
        <f t="shared" si="3"/>
        <v>384.58134000000001</v>
      </c>
      <c r="Q42" s="72"/>
      <c r="R42" s="80">
        <f t="shared" si="4"/>
        <v>1.4999999999999999E-2</v>
      </c>
      <c r="S42" s="77"/>
      <c r="T42" s="92">
        <v>2.5000000000000001E-3</v>
      </c>
      <c r="U42" s="79">
        <f t="shared" si="6"/>
        <v>106.82815000000001</v>
      </c>
      <c r="V42" s="66"/>
      <c r="X42" s="89"/>
      <c r="Y42" s="90"/>
      <c r="Z42" s="85"/>
      <c r="AA42" s="90"/>
      <c r="AB42" s="86"/>
    </row>
    <row r="43" spans="2:28" s="82" customFormat="1" ht="12" x14ac:dyDescent="0.2">
      <c r="B43" s="75"/>
      <c r="C43" s="139" t="s">
        <v>125</v>
      </c>
      <c r="D43" s="144" t="s">
        <v>214</v>
      </c>
      <c r="E43" s="144" t="s">
        <v>215</v>
      </c>
      <c r="F43" s="144" t="s">
        <v>116</v>
      </c>
      <c r="G43" s="146">
        <v>0</v>
      </c>
      <c r="H43" s="77"/>
      <c r="I43" s="78">
        <v>1.8E-3</v>
      </c>
      <c r="J43" s="79">
        <f t="shared" si="5"/>
        <v>0</v>
      </c>
      <c r="K43" s="77"/>
      <c r="L43" s="78">
        <v>0</v>
      </c>
      <c r="M43" s="79">
        <f t="shared" si="2"/>
        <v>0</v>
      </c>
      <c r="N43" s="77"/>
      <c r="O43" s="78">
        <v>8.9999999999999993E-3</v>
      </c>
      <c r="P43" s="79">
        <f t="shared" si="3"/>
        <v>0</v>
      </c>
      <c r="Q43" s="72"/>
      <c r="R43" s="80">
        <f t="shared" si="4"/>
        <v>1.0799999999999999E-2</v>
      </c>
      <c r="S43" s="77"/>
      <c r="T43" s="78">
        <v>2E-3</v>
      </c>
      <c r="U43" s="79">
        <f t="shared" si="6"/>
        <v>0</v>
      </c>
      <c r="V43" s="66"/>
    </row>
    <row r="44" spans="2:28" s="82" customFormat="1" ht="12" x14ac:dyDescent="0.2">
      <c r="B44" s="75"/>
      <c r="C44" s="139" t="s">
        <v>54</v>
      </c>
      <c r="D44" s="144" t="s">
        <v>109</v>
      </c>
      <c r="E44" s="144" t="s">
        <v>110</v>
      </c>
      <c r="F44" s="144" t="s">
        <v>110</v>
      </c>
      <c r="G44" s="146">
        <v>26415.38</v>
      </c>
      <c r="H44" s="77"/>
      <c r="I44" s="78">
        <v>5.0000000000000001E-3</v>
      </c>
      <c r="J44" s="79">
        <f t="shared" ref="J44:J51" si="7">G44*I44</f>
        <v>132.07689999999999</v>
      </c>
      <c r="K44" s="77"/>
      <c r="L44" s="78">
        <v>0</v>
      </c>
      <c r="M44" s="79">
        <f t="shared" ref="M44:M51" si="8">G44*L44</f>
        <v>0</v>
      </c>
      <c r="N44" s="77"/>
      <c r="O44" s="78">
        <v>7.0000000000000001E-3</v>
      </c>
      <c r="P44" s="79">
        <f t="shared" ref="P44:P51" si="9">G44*O44</f>
        <v>184.90766000000002</v>
      </c>
      <c r="Q44" s="72"/>
      <c r="R44" s="80">
        <f t="shared" ref="R44:R51" si="10">I44+L44+O44</f>
        <v>1.2E-2</v>
      </c>
      <c r="S44" s="77"/>
      <c r="T44" s="78">
        <v>2.5000000000000001E-3</v>
      </c>
      <c r="U44" s="79">
        <f t="shared" ref="U44:U51" si="11">G44*T44</f>
        <v>66.038449999999997</v>
      </c>
      <c r="V44" s="66"/>
    </row>
    <row r="45" spans="2:28" s="82" customFormat="1" ht="12" x14ac:dyDescent="0.2">
      <c r="B45" s="75"/>
      <c r="C45" s="76" t="s">
        <v>58</v>
      </c>
      <c r="D45" s="145" t="s">
        <v>131</v>
      </c>
      <c r="E45" s="145" t="s">
        <v>195</v>
      </c>
      <c r="F45" s="145" t="s">
        <v>207</v>
      </c>
      <c r="G45" s="146">
        <v>16369.76</v>
      </c>
      <c r="H45" s="77"/>
      <c r="I45" s="92">
        <v>8.9999999999999993E-3</v>
      </c>
      <c r="J45" s="79">
        <f t="shared" si="7"/>
        <v>147.32783999999998</v>
      </c>
      <c r="K45" s="77"/>
      <c r="L45" s="92">
        <v>0</v>
      </c>
      <c r="M45" s="79">
        <f t="shared" si="8"/>
        <v>0</v>
      </c>
      <c r="N45" s="77"/>
      <c r="O45" s="92">
        <v>7.0000000000000001E-3</v>
      </c>
      <c r="P45" s="79">
        <f t="shared" si="9"/>
        <v>114.58832000000001</v>
      </c>
      <c r="Q45" s="72"/>
      <c r="R45" s="80">
        <f t="shared" si="10"/>
        <v>1.6E-2</v>
      </c>
      <c r="S45" s="77"/>
      <c r="T45" s="92">
        <v>3.0000000000000001E-3</v>
      </c>
      <c r="U45" s="79">
        <f t="shared" si="11"/>
        <v>49.109279999999998</v>
      </c>
      <c r="V45" s="66"/>
    </row>
    <row r="46" spans="2:28" s="82" customFormat="1" ht="12" x14ac:dyDescent="0.2">
      <c r="B46" s="75"/>
      <c r="C46" s="76" t="s">
        <v>56</v>
      </c>
      <c r="D46" s="145" t="s">
        <v>135</v>
      </c>
      <c r="E46" s="145" t="s">
        <v>196</v>
      </c>
      <c r="F46" s="145" t="s">
        <v>108</v>
      </c>
      <c r="G46" s="146">
        <v>24607.27</v>
      </c>
      <c r="H46" s="77"/>
      <c r="I46" s="92">
        <v>9.2999999999999992E-3</v>
      </c>
      <c r="J46" s="79">
        <f t="shared" si="7"/>
        <v>228.84761099999997</v>
      </c>
      <c r="K46" s="77"/>
      <c r="L46" s="92">
        <v>0</v>
      </c>
      <c r="M46" s="79">
        <f t="shared" si="8"/>
        <v>0</v>
      </c>
      <c r="N46" s="77"/>
      <c r="O46" s="92">
        <v>7.0000000000000001E-3</v>
      </c>
      <c r="P46" s="79">
        <f t="shared" si="9"/>
        <v>172.25089</v>
      </c>
      <c r="Q46" s="72"/>
      <c r="R46" s="80">
        <f t="shared" si="10"/>
        <v>1.6299999999999999E-2</v>
      </c>
      <c r="S46" s="77"/>
      <c r="T46" s="92">
        <v>3.5000000000000001E-3</v>
      </c>
      <c r="U46" s="79">
        <f t="shared" si="11"/>
        <v>86.125444999999999</v>
      </c>
      <c r="V46" s="66"/>
    </row>
    <row r="47" spans="2:28" s="82" customFormat="1" ht="12" x14ac:dyDescent="0.2">
      <c r="B47" s="75"/>
      <c r="C47" s="76" t="s">
        <v>58</v>
      </c>
      <c r="D47" s="145" t="s">
        <v>136</v>
      </c>
      <c r="E47" s="145" t="s">
        <v>197</v>
      </c>
      <c r="F47" s="145" t="s">
        <v>201</v>
      </c>
      <c r="G47" s="146">
        <v>641390.41</v>
      </c>
      <c r="H47" s="77"/>
      <c r="I47" s="92">
        <v>2.5999999999999999E-3</v>
      </c>
      <c r="J47" s="79">
        <f t="shared" si="7"/>
        <v>1667.6150660000001</v>
      </c>
      <c r="K47" s="77"/>
      <c r="L47" s="92">
        <v>0</v>
      </c>
      <c r="M47" s="79">
        <f t="shared" si="8"/>
        <v>0</v>
      </c>
      <c r="N47" s="77"/>
      <c r="O47" s="92">
        <v>8.9999999999999993E-3</v>
      </c>
      <c r="P47" s="79">
        <f t="shared" si="9"/>
        <v>5772.5136899999998</v>
      </c>
      <c r="Q47" s="72"/>
      <c r="R47" s="80">
        <f t="shared" si="10"/>
        <v>1.1599999999999999E-2</v>
      </c>
      <c r="S47" s="77"/>
      <c r="T47" s="92">
        <v>5.0000000000000001E-4</v>
      </c>
      <c r="U47" s="79">
        <f t="shared" si="11"/>
        <v>320.69520500000004</v>
      </c>
      <c r="V47" s="66"/>
    </row>
    <row r="48" spans="2:28" s="82" customFormat="1" ht="12" x14ac:dyDescent="0.2">
      <c r="B48" s="75"/>
      <c r="C48" s="76" t="s">
        <v>58</v>
      </c>
      <c r="D48" s="145" t="s">
        <v>141</v>
      </c>
      <c r="E48" s="145" t="s">
        <v>198</v>
      </c>
      <c r="F48" s="145" t="s">
        <v>105</v>
      </c>
      <c r="G48" s="146">
        <v>26601.31</v>
      </c>
      <c r="H48" s="77"/>
      <c r="I48" s="92">
        <v>4.5999999999999999E-3</v>
      </c>
      <c r="J48" s="79">
        <f t="shared" si="7"/>
        <v>122.36602600000001</v>
      </c>
      <c r="K48" s="77"/>
      <c r="L48" s="92">
        <v>0</v>
      </c>
      <c r="M48" s="79">
        <f t="shared" si="8"/>
        <v>0</v>
      </c>
      <c r="N48" s="77"/>
      <c r="O48" s="92">
        <v>7.0000000000000001E-3</v>
      </c>
      <c r="P48" s="79">
        <f t="shared" si="9"/>
        <v>186.20917</v>
      </c>
      <c r="Q48" s="72"/>
      <c r="R48" s="80">
        <f t="shared" si="10"/>
        <v>1.1599999999999999E-2</v>
      </c>
      <c r="S48" s="77"/>
      <c r="T48" s="92">
        <v>2.5000000000000001E-3</v>
      </c>
      <c r="U48" s="79">
        <f t="shared" si="11"/>
        <v>66.503275000000002</v>
      </c>
      <c r="V48" s="66"/>
    </row>
    <row r="49" spans="2:22" s="82" customFormat="1" ht="12" x14ac:dyDescent="0.2">
      <c r="B49" s="75"/>
      <c r="C49" s="76" t="s">
        <v>110</v>
      </c>
      <c r="D49" s="145" t="s">
        <v>142</v>
      </c>
      <c r="E49" s="145" t="s">
        <v>110</v>
      </c>
      <c r="F49" s="145" t="s">
        <v>110</v>
      </c>
      <c r="G49" s="146">
        <v>30706.9</v>
      </c>
      <c r="H49" s="77"/>
      <c r="I49" s="92">
        <v>1.1900000000000001E-2</v>
      </c>
      <c r="J49" s="79">
        <f t="shared" si="7"/>
        <v>365.41211000000004</v>
      </c>
      <c r="K49" s="77"/>
      <c r="L49" s="92">
        <v>0</v>
      </c>
      <c r="M49" s="79">
        <f t="shared" si="8"/>
        <v>0</v>
      </c>
      <c r="N49" s="77"/>
      <c r="O49" s="92">
        <v>7.0000000000000001E-3</v>
      </c>
      <c r="P49" s="79">
        <f t="shared" si="9"/>
        <v>214.94830000000002</v>
      </c>
      <c r="Q49" s="72"/>
      <c r="R49" s="80">
        <f t="shared" si="10"/>
        <v>1.89E-2</v>
      </c>
      <c r="S49" s="77"/>
      <c r="T49" s="92">
        <v>3.5000000000000001E-3</v>
      </c>
      <c r="U49" s="79">
        <f t="shared" si="11"/>
        <v>107.47415000000001</v>
      </c>
      <c r="V49" s="66"/>
    </row>
    <row r="50" spans="2:22" s="82" customFormat="1" ht="12" x14ac:dyDescent="0.2">
      <c r="B50" s="75"/>
      <c r="C50" s="139" t="s">
        <v>125</v>
      </c>
      <c r="D50" s="144" t="s">
        <v>143</v>
      </c>
      <c r="E50" s="144" t="s">
        <v>213</v>
      </c>
      <c r="F50" s="144" t="s">
        <v>212</v>
      </c>
      <c r="G50" s="146">
        <v>64640.44</v>
      </c>
      <c r="H50" s="77"/>
      <c r="I50" s="78">
        <v>6.0000000000000001E-3</v>
      </c>
      <c r="J50" s="79">
        <f t="shared" si="7"/>
        <v>387.84264000000002</v>
      </c>
      <c r="K50" s="77"/>
      <c r="L50" s="78">
        <v>0</v>
      </c>
      <c r="M50" s="79">
        <f t="shared" si="8"/>
        <v>0</v>
      </c>
      <c r="N50" s="77"/>
      <c r="O50" s="78">
        <v>7.0000000000000001E-3</v>
      </c>
      <c r="P50" s="79">
        <f t="shared" si="9"/>
        <v>452.48308000000003</v>
      </c>
      <c r="Q50" s="72"/>
      <c r="R50" s="80">
        <f t="shared" si="10"/>
        <v>1.3000000000000001E-2</v>
      </c>
      <c r="S50" s="77"/>
      <c r="T50" s="78">
        <v>2.5000000000000001E-3</v>
      </c>
      <c r="U50" s="79">
        <f t="shared" si="11"/>
        <v>161.6011</v>
      </c>
      <c r="V50" s="66"/>
    </row>
    <row r="51" spans="2:22" s="82" customFormat="1" ht="12" x14ac:dyDescent="0.2">
      <c r="B51" s="75"/>
      <c r="C51" s="76" t="s">
        <v>58</v>
      </c>
      <c r="D51" s="145" t="s">
        <v>149</v>
      </c>
      <c r="E51" s="145" t="s">
        <v>199</v>
      </c>
      <c r="F51" s="145" t="s">
        <v>211</v>
      </c>
      <c r="G51" s="146">
        <v>91498.7</v>
      </c>
      <c r="H51" s="77"/>
      <c r="I51" s="92">
        <v>8.3000000000000001E-3</v>
      </c>
      <c r="J51" s="79">
        <f t="shared" si="7"/>
        <v>759.43921</v>
      </c>
      <c r="K51" s="77"/>
      <c r="L51" s="92">
        <v>0</v>
      </c>
      <c r="M51" s="79">
        <f t="shared" si="8"/>
        <v>0</v>
      </c>
      <c r="N51" s="77"/>
      <c r="O51" s="92">
        <v>7.0000000000000001E-3</v>
      </c>
      <c r="P51" s="79">
        <f t="shared" si="9"/>
        <v>640.49090000000001</v>
      </c>
      <c r="Q51" s="72"/>
      <c r="R51" s="80">
        <f t="shared" si="10"/>
        <v>1.5300000000000001E-2</v>
      </c>
      <c r="S51" s="77"/>
      <c r="T51" s="92">
        <v>3.5000000000000001E-3</v>
      </c>
      <c r="U51" s="79">
        <f t="shared" si="11"/>
        <v>320.24545000000001</v>
      </c>
      <c r="V51" s="66"/>
    </row>
    <row r="52" spans="2:22" s="82" customFormat="1" ht="5.25" customHeight="1" x14ac:dyDescent="0.2">
      <c r="B52" s="75"/>
      <c r="C52" s="76"/>
      <c r="D52" s="145"/>
      <c r="E52" s="145"/>
      <c r="F52" s="145"/>
      <c r="G52" s="146"/>
      <c r="H52" s="63"/>
      <c r="I52" s="91"/>
      <c r="J52" s="79"/>
      <c r="K52" s="63"/>
      <c r="L52" s="92"/>
      <c r="M52" s="79"/>
      <c r="N52" s="77"/>
      <c r="O52" s="92"/>
      <c r="P52" s="79"/>
      <c r="Q52" s="72"/>
      <c r="R52" s="80"/>
      <c r="S52" s="63"/>
      <c r="T52" s="92"/>
      <c r="U52" s="79"/>
      <c r="V52" s="81"/>
    </row>
    <row r="53" spans="2:22" s="82" customFormat="1" thickBot="1" x14ac:dyDescent="0.25">
      <c r="B53" s="61"/>
      <c r="C53" s="76"/>
      <c r="D53" s="76"/>
      <c r="E53" s="76"/>
      <c r="F53" s="76"/>
      <c r="G53" s="93">
        <f>SUM(G7:G51)</f>
        <v>8221440</v>
      </c>
      <c r="H53" s="94"/>
      <c r="I53" s="95"/>
      <c r="J53" s="96">
        <f>SUM(J7:J52)</f>
        <v>29782.693478000001</v>
      </c>
      <c r="K53" s="97"/>
      <c r="L53" s="95"/>
      <c r="M53" s="96">
        <f>SUM(M7:M52)</f>
        <v>0</v>
      </c>
      <c r="N53" s="98"/>
      <c r="O53" s="95"/>
      <c r="P53" s="96">
        <f>SUM(P7:P52)</f>
        <v>28592.407680000004</v>
      </c>
      <c r="Q53" s="72"/>
      <c r="R53" s="99"/>
      <c r="S53" s="100"/>
      <c r="T53" s="95"/>
      <c r="U53" s="96">
        <f>SUM(U7:U52)</f>
        <v>22575.841074999993</v>
      </c>
      <c r="V53" s="101"/>
    </row>
    <row r="54" spans="2:22" s="52" customFormat="1" ht="5.25" customHeight="1" thickTop="1" x14ac:dyDescent="0.2">
      <c r="B54" s="61"/>
      <c r="C54" s="62"/>
      <c r="D54" s="62"/>
      <c r="E54" s="62"/>
      <c r="F54" s="62"/>
      <c r="G54" s="63"/>
      <c r="H54" s="94"/>
      <c r="I54" s="102"/>
      <c r="J54" s="143"/>
      <c r="K54" s="94"/>
      <c r="L54" s="102"/>
      <c r="M54" s="143"/>
      <c r="N54" s="77"/>
      <c r="O54" s="102"/>
      <c r="P54" s="143"/>
      <c r="Q54" s="72"/>
      <c r="R54" s="103"/>
      <c r="S54" s="94"/>
      <c r="T54" s="102"/>
      <c r="U54" s="143"/>
      <c r="V54" s="66"/>
    </row>
    <row r="55" spans="2:22" s="82" customFormat="1" ht="12" x14ac:dyDescent="0.2">
      <c r="B55" s="75"/>
      <c r="C55" s="62"/>
      <c r="D55" s="62"/>
      <c r="E55" s="62"/>
      <c r="F55" s="62"/>
      <c r="G55" s="104" t="s">
        <v>67</v>
      </c>
      <c r="H55" s="94"/>
      <c r="I55" s="105" t="s">
        <v>68</v>
      </c>
      <c r="J55" s="106">
        <f>J53/G53</f>
        <v>3.6225641101802117E-3</v>
      </c>
      <c r="K55" s="94"/>
      <c r="L55" s="107" t="s">
        <v>69</v>
      </c>
      <c r="M55" s="106">
        <f>M53/G53</f>
        <v>0</v>
      </c>
      <c r="N55" s="94"/>
      <c r="O55" s="107" t="s">
        <v>70</v>
      </c>
      <c r="P55" s="106">
        <f>P53/G53</f>
        <v>3.4777858477347038E-3</v>
      </c>
      <c r="Q55" s="72"/>
      <c r="R55" s="108">
        <f>(J53+M53+P53)/G53</f>
        <v>7.1003499579149155E-3</v>
      </c>
      <c r="S55" s="94"/>
      <c r="T55" s="107" t="s">
        <v>71</v>
      </c>
      <c r="U55" s="106">
        <f>U53/G53</f>
        <v>2.7459716393965039E-3</v>
      </c>
      <c r="V55" s="81"/>
    </row>
    <row r="56" spans="2:22" s="82" customFormat="1" ht="12" customHeight="1" x14ac:dyDescent="0.2">
      <c r="B56" s="75"/>
      <c r="C56" s="62"/>
      <c r="D56" s="62"/>
      <c r="E56" s="62"/>
      <c r="F56" s="62"/>
      <c r="G56" s="104" t="s">
        <v>72</v>
      </c>
      <c r="H56" s="94"/>
      <c r="I56" s="162" t="s">
        <v>73</v>
      </c>
      <c r="J56" s="163"/>
      <c r="K56" s="94"/>
      <c r="L56" s="162" t="s">
        <v>73</v>
      </c>
      <c r="M56" s="164"/>
      <c r="N56" s="94"/>
      <c r="O56" s="162" t="s">
        <v>73</v>
      </c>
      <c r="P56" s="165"/>
      <c r="Q56" s="72"/>
      <c r="R56" s="109" t="s">
        <v>74</v>
      </c>
      <c r="S56" s="94"/>
      <c r="T56" s="162" t="s">
        <v>75</v>
      </c>
      <c r="U56" s="165"/>
      <c r="V56" s="81"/>
    </row>
    <row r="57" spans="2:22" s="82" customFormat="1" ht="12" customHeight="1" x14ac:dyDescent="0.2">
      <c r="B57" s="75"/>
      <c r="C57" s="62"/>
      <c r="D57" s="62"/>
      <c r="E57" s="62"/>
      <c r="F57" s="62"/>
      <c r="G57" s="94"/>
      <c r="H57" s="94"/>
      <c r="I57" s="166" t="s">
        <v>76</v>
      </c>
      <c r="J57" s="167"/>
      <c r="K57" s="94"/>
      <c r="L57" s="166" t="s">
        <v>77</v>
      </c>
      <c r="M57" s="168"/>
      <c r="N57" s="94"/>
      <c r="O57" s="166" t="s">
        <v>78</v>
      </c>
      <c r="P57" s="169"/>
      <c r="Q57" s="72"/>
      <c r="R57" s="110" t="s">
        <v>79</v>
      </c>
      <c r="S57" s="94"/>
      <c r="T57" s="166" t="s">
        <v>80</v>
      </c>
      <c r="U57" s="169"/>
      <c r="V57" s="81"/>
    </row>
    <row r="58" spans="2:22" s="52" customFormat="1" ht="5.25" customHeight="1" x14ac:dyDescent="0.2">
      <c r="B58" s="61"/>
      <c r="C58" s="62"/>
      <c r="D58" s="62"/>
      <c r="E58" s="62"/>
      <c r="F58" s="62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6"/>
    </row>
    <row r="59" spans="2:22" s="82" customFormat="1" ht="3" customHeight="1" x14ac:dyDescent="0.2">
      <c r="B59" s="111"/>
      <c r="C59" s="112" t="s">
        <v>34</v>
      </c>
      <c r="D59" s="113"/>
      <c r="E59" s="112"/>
      <c r="F59" s="113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4"/>
    </row>
    <row r="60" spans="2:22" s="82" customFormat="1" ht="12" x14ac:dyDescent="0.2">
      <c r="C60" s="115" t="s">
        <v>81</v>
      </c>
      <c r="D60" s="115"/>
      <c r="E60" s="115"/>
      <c r="F60" s="115"/>
      <c r="G60" s="116"/>
      <c r="H60" s="116"/>
      <c r="I60" s="116"/>
      <c r="J60" s="116"/>
      <c r="K60" s="116"/>
      <c r="L60" s="116"/>
      <c r="M60" s="117"/>
      <c r="N60" s="116"/>
      <c r="O60" s="116"/>
      <c r="P60" s="117"/>
      <c r="Q60" s="116"/>
      <c r="R60" s="117"/>
      <c r="S60" s="116"/>
      <c r="T60" s="116"/>
      <c r="U60" s="117"/>
      <c r="V60" s="117"/>
    </row>
    <row r="61" spans="2:22" s="82" customFormat="1" ht="12" x14ac:dyDescent="0.2">
      <c r="C61" s="116" t="s">
        <v>82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116"/>
      <c r="O61" s="116"/>
      <c r="P61" s="117"/>
      <c r="Q61" s="116"/>
      <c r="R61" s="117"/>
      <c r="S61" s="116"/>
      <c r="T61" s="116"/>
      <c r="U61" s="117"/>
      <c r="V61" s="117"/>
    </row>
    <row r="62" spans="2:22" ht="13.5" x14ac:dyDescent="0.2">
      <c r="C62" s="118" t="s">
        <v>83</v>
      </c>
      <c r="D62" s="82"/>
      <c r="E62" s="118"/>
      <c r="F62" s="82"/>
      <c r="G62" s="93"/>
      <c r="H62" s="93"/>
      <c r="I62" s="117"/>
      <c r="J62" s="117"/>
      <c r="K62" s="93"/>
      <c r="L62" s="117"/>
      <c r="M62" s="117"/>
      <c r="N62" s="93"/>
      <c r="O62" s="117"/>
      <c r="P62" s="117"/>
      <c r="Q62" s="93"/>
      <c r="R62" s="117"/>
      <c r="S62" s="93"/>
      <c r="T62" s="117"/>
      <c r="U62" s="117"/>
    </row>
    <row r="63" spans="2:22" x14ac:dyDescent="0.2">
      <c r="C63" s="82"/>
      <c r="D63" s="82"/>
      <c r="E63" s="82"/>
      <c r="F63" s="82"/>
      <c r="G63" s="93"/>
      <c r="H63" s="93"/>
      <c r="I63" s="117"/>
      <c r="J63" s="117"/>
      <c r="K63" s="93"/>
      <c r="L63" s="117"/>
      <c r="M63" s="117"/>
      <c r="N63" s="93"/>
      <c r="O63" s="117"/>
      <c r="P63" s="117"/>
      <c r="Q63" s="93"/>
      <c r="R63" s="117"/>
      <c r="S63" s="93"/>
      <c r="T63" s="117"/>
      <c r="U63" s="117"/>
    </row>
    <row r="64" spans="2:22" x14ac:dyDescent="0.2">
      <c r="C64" s="82"/>
      <c r="D64" s="82"/>
      <c r="E64" s="82"/>
      <c r="F64" s="82"/>
      <c r="G64" s="93"/>
      <c r="H64" s="93"/>
      <c r="I64" s="117"/>
      <c r="J64" s="117"/>
      <c r="K64" s="93"/>
      <c r="L64" s="117"/>
      <c r="M64" s="117"/>
      <c r="N64" s="93"/>
      <c r="O64" s="117"/>
      <c r="P64" s="117"/>
      <c r="Q64" s="93"/>
      <c r="R64" s="117"/>
      <c r="S64" s="93"/>
      <c r="T64" s="117"/>
      <c r="U64" s="117"/>
    </row>
  </sheetData>
  <sheetProtection password="CC10" sheet="1" objects="1" scenarios="1" selectLockedCells="1"/>
  <mergeCells count="8">
    <mergeCell ref="I56:J56"/>
    <mergeCell ref="L56:M56"/>
    <mergeCell ref="O56:P56"/>
    <mergeCell ref="T56:U56"/>
    <mergeCell ref="I57:J57"/>
    <mergeCell ref="L57:M57"/>
    <mergeCell ref="O57:P57"/>
    <mergeCell ref="T57:U57"/>
  </mergeCells>
  <pageMargins left="0.7" right="0.7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Demographics</vt:lpstr>
      <vt:lpstr>Summary</vt:lpstr>
      <vt:lpstr>Scenario 4</vt:lpstr>
      <vt:lpstr>Demographics!Print_Area</vt:lpstr>
      <vt:lpstr>'Scenario 4'!Print_Area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Peacock</dc:creator>
  <cp:lastModifiedBy>Jacob Peacock</cp:lastModifiedBy>
  <cp:lastPrinted>2012-08-01T21:00:03Z</cp:lastPrinted>
  <dcterms:created xsi:type="dcterms:W3CDTF">2012-06-06T18:38:33Z</dcterms:created>
  <dcterms:modified xsi:type="dcterms:W3CDTF">2012-08-16T12:54:26Z</dcterms:modified>
</cp:coreProperties>
</file>